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51849\Documents\MAILING FOURNISSEURS QUOTA 2023\"/>
    </mc:Choice>
  </mc:AlternateContent>
  <xr:revisionPtr revIDLastSave="0" documentId="8_{1EE3C4CE-AC4F-49CD-A4CE-3E228A9CA96C}" xr6:coauthVersionLast="47" xr6:coauthVersionMax="47" xr10:uidLastSave="{00000000-0000-0000-0000-000000000000}"/>
  <bookViews>
    <workbookView xWindow="-108" yWindow="-108" windowWidth="23256" windowHeight="12576" tabRatio="919" xr2:uid="{00000000-000D-0000-FFFF-FFFF00000000}"/>
  </bookViews>
  <sheets>
    <sheet name="entete électricité" sheetId="1" r:id="rId1"/>
    <sheet name="personnes de contact" sheetId="18" r:id="rId2"/>
    <sheet name="Lignes directes" sheetId="20" r:id="rId3"/>
    <sheet name="Résumé" sheetId="13" r:id="rId4"/>
    <sheet name="CV - réduction" sheetId="16" r:id="rId5"/>
    <sheet name="remarques" sheetId="11" r:id="rId6"/>
    <sheet name="Paramètres " sheetId="21" r:id="rId7"/>
  </sheets>
  <definedNames>
    <definedName name="_xlnm._FilterDatabase" localSheetId="4" hidden="1">'CV - réduction'!$B$4:$X$354</definedName>
    <definedName name="_xlnm._FilterDatabase" localSheetId="2" hidden="1">'Lignes directes'!$B$10:$Q$10</definedName>
    <definedName name="_xlnm.Print_Titles" localSheetId="4">'CV - réduction'!$B:$B,'CV - réduction'!$4:$5</definedName>
    <definedName name="_xlnm.Print_Area" localSheetId="4">'CV - réduction'!$B$1:$X$384</definedName>
    <definedName name="_xlnm.Print_Area" localSheetId="0">'entete électricité'!$A$1:$G$23</definedName>
    <definedName name="_xlnm.Print_Area" localSheetId="2">'Lignes directes'!$A$1:$Q$70</definedName>
    <definedName name="_xlnm.Print_Area" localSheetId="1">'personnes de contact'!$A$1:$B$27</definedName>
    <definedName name="_xlnm.Print_Area" localSheetId="5">remarques!$A$1:$Q$7</definedName>
    <definedName name="_xlnm.Print_Area" localSheetId="3">Résumé!$A$1:$F$17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3" l="1"/>
  <c r="F6" i="13"/>
  <c r="E7" i="13"/>
  <c r="D7" i="13"/>
  <c r="C7" i="13"/>
  <c r="H278" i="16" l="1"/>
  <c r="L12" i="16"/>
  <c r="Q331" i="16"/>
  <c r="R331" i="16"/>
  <c r="S331" i="16"/>
  <c r="P331" i="16"/>
  <c r="K331" i="16"/>
  <c r="J331" i="16"/>
  <c r="I331" i="16"/>
  <c r="H331" i="16"/>
  <c r="I2" i="16"/>
  <c r="H2" i="16"/>
  <c r="B85" i="1"/>
  <c r="B86" i="1"/>
  <c r="B87" i="1"/>
  <c r="B88" i="1"/>
  <c r="B89" i="1"/>
  <c r="B90" i="1"/>
  <c r="B91" i="1"/>
  <c r="B92" i="1"/>
  <c r="K2" i="16"/>
  <c r="J2" i="16"/>
  <c r="L378" i="16"/>
  <c r="T378" i="16"/>
  <c r="U378" i="16"/>
  <c r="M378" i="16" s="1"/>
  <c r="V378" i="16"/>
  <c r="N378" i="16" s="1"/>
  <c r="W378" i="16"/>
  <c r="O378" i="16" s="1"/>
  <c r="Z378" i="16"/>
  <c r="AA378" i="16"/>
  <c r="AB378" i="16"/>
  <c r="AC378" i="16"/>
  <c r="AE378" i="16"/>
  <c r="AJ378" i="16" s="1"/>
  <c r="AF378" i="16"/>
  <c r="AK378" i="16" s="1"/>
  <c r="AG378" i="16"/>
  <c r="AL378" i="16" s="1"/>
  <c r="AH378" i="16"/>
  <c r="L370" i="16"/>
  <c r="M370" i="16"/>
  <c r="T370" i="16"/>
  <c r="U370" i="16"/>
  <c r="V370" i="16"/>
  <c r="N370" i="16" s="1"/>
  <c r="W370" i="16"/>
  <c r="O370" i="16" s="1"/>
  <c r="Z370" i="16"/>
  <c r="AJ370" i="16" s="1"/>
  <c r="AA370" i="16"/>
  <c r="AB370" i="16"/>
  <c r="AC370" i="16"/>
  <c r="AE370" i="16"/>
  <c r="AF370" i="16"/>
  <c r="AK370" i="16" s="1"/>
  <c r="AG370" i="16"/>
  <c r="AL370" i="16" s="1"/>
  <c r="AH370" i="16"/>
  <c r="AM370" i="16" s="1"/>
  <c r="M371" i="16"/>
  <c r="O371" i="16"/>
  <c r="T371" i="16"/>
  <c r="L371" i="16" s="1"/>
  <c r="X371" i="16" s="1"/>
  <c r="U371" i="16"/>
  <c r="V371" i="16"/>
  <c r="N371" i="16" s="1"/>
  <c r="W371" i="16"/>
  <c r="Z371" i="16"/>
  <c r="AA371" i="16"/>
  <c r="AB371" i="16"/>
  <c r="AC371" i="16"/>
  <c r="AE371" i="16"/>
  <c r="AJ371" i="16" s="1"/>
  <c r="AF371" i="16"/>
  <c r="AG371" i="16"/>
  <c r="AL371" i="16" s="1"/>
  <c r="AH371" i="16"/>
  <c r="M372" i="16"/>
  <c r="T372" i="16"/>
  <c r="L372" i="16" s="1"/>
  <c r="U372" i="16"/>
  <c r="V372" i="16"/>
  <c r="N372" i="16" s="1"/>
  <c r="W372" i="16"/>
  <c r="O372" i="16" s="1"/>
  <c r="Z372" i="16"/>
  <c r="AA372" i="16"/>
  <c r="AB372" i="16"/>
  <c r="AC372" i="16"/>
  <c r="AE372" i="16"/>
  <c r="AF372" i="16"/>
  <c r="AG372" i="16"/>
  <c r="AH372" i="16"/>
  <c r="AJ372" i="16"/>
  <c r="M373" i="16"/>
  <c r="N373" i="16"/>
  <c r="T373" i="16"/>
  <c r="L373" i="16" s="1"/>
  <c r="U373" i="16"/>
  <c r="V373" i="16"/>
  <c r="W373" i="16"/>
  <c r="O373" i="16" s="1"/>
  <c r="Z373" i="16"/>
  <c r="AA373" i="16"/>
  <c r="AK373" i="16" s="1"/>
  <c r="AB373" i="16"/>
  <c r="AC373" i="16"/>
  <c r="AE373" i="16"/>
  <c r="AF373" i="16"/>
  <c r="AG373" i="16"/>
  <c r="AL373" i="16" s="1"/>
  <c r="AH373" i="16"/>
  <c r="AJ373" i="16"/>
  <c r="AM373" i="16"/>
  <c r="N374" i="16"/>
  <c r="T374" i="16"/>
  <c r="L374" i="16" s="1"/>
  <c r="U374" i="16"/>
  <c r="M374" i="16" s="1"/>
  <c r="V374" i="16"/>
  <c r="W374" i="16"/>
  <c r="O374" i="16" s="1"/>
  <c r="Z374" i="16"/>
  <c r="AA374" i="16"/>
  <c r="AK374" i="16" s="1"/>
  <c r="AB374" i="16"/>
  <c r="AC374" i="16"/>
  <c r="AM374" i="16" s="1"/>
  <c r="AE374" i="16"/>
  <c r="AJ374" i="16" s="1"/>
  <c r="AF374" i="16"/>
  <c r="AG374" i="16"/>
  <c r="AH374" i="16"/>
  <c r="L375" i="16"/>
  <c r="N375" i="16"/>
  <c r="T375" i="16"/>
  <c r="U375" i="16"/>
  <c r="M375" i="16" s="1"/>
  <c r="V375" i="16"/>
  <c r="W375" i="16"/>
  <c r="O375" i="16" s="1"/>
  <c r="Z375" i="16"/>
  <c r="AA375" i="16"/>
  <c r="AB375" i="16"/>
  <c r="AL375" i="16" s="1"/>
  <c r="AC375" i="16"/>
  <c r="AE375" i="16"/>
  <c r="AF375" i="16"/>
  <c r="AG375" i="16"/>
  <c r="AH375" i="16"/>
  <c r="AK375" i="16"/>
  <c r="L376" i="16"/>
  <c r="N376" i="16"/>
  <c r="O376" i="16"/>
  <c r="T376" i="16"/>
  <c r="U376" i="16"/>
  <c r="M376" i="16" s="1"/>
  <c r="X376" i="16" s="1"/>
  <c r="V376" i="16"/>
  <c r="W376" i="16"/>
  <c r="Z376" i="16"/>
  <c r="AA376" i="16"/>
  <c r="AB376" i="16"/>
  <c r="AL376" i="16" s="1"/>
  <c r="AC376" i="16"/>
  <c r="AE376" i="16"/>
  <c r="AF376" i="16"/>
  <c r="AG376" i="16"/>
  <c r="AH376" i="16"/>
  <c r="AK376" i="16"/>
  <c r="L377" i="16"/>
  <c r="O377" i="16"/>
  <c r="T377" i="16"/>
  <c r="U377" i="16"/>
  <c r="M377" i="16" s="1"/>
  <c r="V377" i="16"/>
  <c r="N377" i="16" s="1"/>
  <c r="W377" i="16"/>
  <c r="Z377" i="16"/>
  <c r="AA377" i="16"/>
  <c r="AB377" i="16"/>
  <c r="AC377" i="16"/>
  <c r="AE377" i="16"/>
  <c r="AF377" i="16"/>
  <c r="AG377" i="16"/>
  <c r="AH377" i="16"/>
  <c r="AJ377" i="16" l="1"/>
  <c r="AM375" i="16"/>
  <c r="AL374" i="16"/>
  <c r="AM371" i="16"/>
  <c r="AM376" i="16"/>
  <c r="AM377" i="16"/>
  <c r="AM372" i="16"/>
  <c r="AM378" i="16"/>
  <c r="AJ376" i="16"/>
  <c r="AK372" i="16"/>
  <c r="AJ375" i="16"/>
  <c r="AK377" i="16"/>
  <c r="X377" i="16"/>
  <c r="AL377" i="16"/>
  <c r="AL372" i="16"/>
  <c r="AK371" i="16"/>
  <c r="X370" i="16"/>
  <c r="X378" i="16"/>
  <c r="X372" i="16"/>
  <c r="X373" i="16"/>
  <c r="X374" i="16"/>
  <c r="X375" i="16"/>
  <c r="S362" i="16"/>
  <c r="R362" i="16"/>
  <c r="Q362" i="16"/>
  <c r="P362" i="16"/>
  <c r="S355" i="16"/>
  <c r="R355" i="16"/>
  <c r="Q355" i="16"/>
  <c r="P355" i="16"/>
  <c r="Q348" i="16"/>
  <c r="R348" i="16"/>
  <c r="S348" i="16"/>
  <c r="P348" i="16"/>
  <c r="B15" i="18"/>
  <c r="B12" i="18"/>
  <c r="A1" i="13"/>
  <c r="L365" i="16"/>
  <c r="M365" i="16"/>
  <c r="N365" i="16"/>
  <c r="O365" i="16"/>
  <c r="L366" i="16"/>
  <c r="M366" i="16"/>
  <c r="N366" i="16"/>
  <c r="O366" i="16"/>
  <c r="L367" i="16"/>
  <c r="M367" i="16"/>
  <c r="N367" i="16"/>
  <c r="O367" i="16"/>
  <c r="L368" i="16"/>
  <c r="M368" i="16"/>
  <c r="N368" i="16"/>
  <c r="O368" i="16"/>
  <c r="L369" i="16"/>
  <c r="M369" i="16"/>
  <c r="N369" i="16"/>
  <c r="O369" i="16"/>
  <c r="O364" i="16"/>
  <c r="N364" i="16"/>
  <c r="M364" i="16"/>
  <c r="L364" i="16"/>
  <c r="O363" i="16"/>
  <c r="N363" i="16"/>
  <c r="M363" i="16"/>
  <c r="L363" i="16"/>
  <c r="O356" i="16"/>
  <c r="N356" i="16"/>
  <c r="M356" i="16"/>
  <c r="L356" i="16"/>
  <c r="C4" i="13"/>
  <c r="D4" i="13"/>
  <c r="E4" i="13"/>
  <c r="B4" i="13"/>
  <c r="B7" i="13"/>
  <c r="C9" i="13" l="1"/>
  <c r="D9" i="13"/>
  <c r="F4" i="13"/>
  <c r="E9" i="13"/>
  <c r="F8" i="13"/>
  <c r="B9" i="13" l="1"/>
  <c r="F9" i="13" s="1"/>
  <c r="F7" i="13"/>
  <c r="G19" i="1"/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T364" i="16" l="1"/>
  <c r="U364" i="16"/>
  <c r="V364" i="16"/>
  <c r="W364" i="16"/>
  <c r="T365" i="16"/>
  <c r="U365" i="16"/>
  <c r="V365" i="16"/>
  <c r="W365" i="16"/>
  <c r="T366" i="16"/>
  <c r="U366" i="16"/>
  <c r="V366" i="16"/>
  <c r="W366" i="16"/>
  <c r="T367" i="16"/>
  <c r="U367" i="16"/>
  <c r="V367" i="16"/>
  <c r="W367" i="16"/>
  <c r="T368" i="16"/>
  <c r="U368" i="16"/>
  <c r="V368" i="16"/>
  <c r="W368" i="16"/>
  <c r="T369" i="16"/>
  <c r="U369" i="16"/>
  <c r="V369" i="16"/>
  <c r="W369" i="16"/>
  <c r="Z364" i="16"/>
  <c r="AA364" i="16"/>
  <c r="AB364" i="16"/>
  <c r="AC364" i="16"/>
  <c r="AE364" i="16"/>
  <c r="AF364" i="16"/>
  <c r="AG364" i="16"/>
  <c r="AH364" i="16"/>
  <c r="Z365" i="16"/>
  <c r="AA365" i="16"/>
  <c r="AB365" i="16"/>
  <c r="AC365" i="16"/>
  <c r="AE365" i="16"/>
  <c r="AF365" i="16"/>
  <c r="AG365" i="16"/>
  <c r="AH365" i="16"/>
  <c r="Z366" i="16"/>
  <c r="AA366" i="16"/>
  <c r="AB366" i="16"/>
  <c r="AC366" i="16"/>
  <c r="AE366" i="16"/>
  <c r="AF366" i="16"/>
  <c r="AG366" i="16"/>
  <c r="AH366" i="16"/>
  <c r="Z367" i="16"/>
  <c r="AA367" i="16"/>
  <c r="AB367" i="16"/>
  <c r="AC367" i="16"/>
  <c r="AE367" i="16"/>
  <c r="AF367" i="16"/>
  <c r="AG367" i="16"/>
  <c r="AH367" i="16"/>
  <c r="Z368" i="16"/>
  <c r="AA368" i="16"/>
  <c r="AB368" i="16"/>
  <c r="AC368" i="16"/>
  <c r="AE368" i="16"/>
  <c r="AF368" i="16"/>
  <c r="AG368" i="16"/>
  <c r="AH368" i="16"/>
  <c r="Z369" i="16"/>
  <c r="AA369" i="16"/>
  <c r="AB369" i="16"/>
  <c r="AC369" i="16"/>
  <c r="AE369" i="16"/>
  <c r="AF369" i="16"/>
  <c r="AG369" i="16"/>
  <c r="AH369" i="16"/>
  <c r="AH363" i="16"/>
  <c r="AG363" i="16"/>
  <c r="AF363" i="16"/>
  <c r="AE363" i="16"/>
  <c r="AB363" i="16"/>
  <c r="AA363" i="16"/>
  <c r="Z363" i="16"/>
  <c r="W363" i="16"/>
  <c r="AC363" i="16" s="1"/>
  <c r="V363" i="16"/>
  <c r="U363" i="16"/>
  <c r="T363" i="16"/>
  <c r="K362" i="16"/>
  <c r="AC362" i="16" s="1"/>
  <c r="J362" i="16"/>
  <c r="V362" i="16" s="1"/>
  <c r="N362" i="16" s="1"/>
  <c r="I362" i="16"/>
  <c r="U362" i="16" s="1"/>
  <c r="M362" i="16" s="1"/>
  <c r="H362" i="16"/>
  <c r="Z362" i="16" s="1"/>
  <c r="AH361" i="16"/>
  <c r="AG361" i="16"/>
  <c r="AF361" i="16"/>
  <c r="AE361" i="16"/>
  <c r="AC361" i="16"/>
  <c r="AM361" i="16" s="1"/>
  <c r="AB361" i="16"/>
  <c r="AL361" i="16" s="1"/>
  <c r="AA361" i="16"/>
  <c r="AK361" i="16" s="1"/>
  <c r="Z361" i="16"/>
  <c r="AJ361" i="16" s="1"/>
  <c r="X361" i="16"/>
  <c r="W361" i="16"/>
  <c r="V361" i="16"/>
  <c r="U361" i="16"/>
  <c r="T361" i="16"/>
  <c r="AH360" i="16"/>
  <c r="AG360" i="16"/>
  <c r="AF360" i="16"/>
  <c r="AE360" i="16"/>
  <c r="AC360" i="16"/>
  <c r="AB360" i="16"/>
  <c r="AA360" i="16"/>
  <c r="Z360" i="16"/>
  <c r="AJ360" i="16" s="1"/>
  <c r="X360" i="16"/>
  <c r="W360" i="16"/>
  <c r="V360" i="16"/>
  <c r="U360" i="16"/>
  <c r="T360" i="16"/>
  <c r="AH359" i="16"/>
  <c r="AG359" i="16"/>
  <c r="AF359" i="16"/>
  <c r="AE359" i="16"/>
  <c r="AC359" i="16"/>
  <c r="AM359" i="16" s="1"/>
  <c r="AB359" i="16"/>
  <c r="AL359" i="16" s="1"/>
  <c r="AA359" i="16"/>
  <c r="Z359" i="16"/>
  <c r="X359" i="16"/>
  <c r="W359" i="16"/>
  <c r="V359" i="16"/>
  <c r="U359" i="16"/>
  <c r="T359" i="16"/>
  <c r="AH358" i="16"/>
  <c r="AG358" i="16"/>
  <c r="AF358" i="16"/>
  <c r="AE358" i="16"/>
  <c r="AC358" i="16"/>
  <c r="AB358" i="16"/>
  <c r="AL358" i="16" s="1"/>
  <c r="AA358" i="16"/>
  <c r="Z358" i="16"/>
  <c r="AJ358" i="16" s="1"/>
  <c r="X358" i="16"/>
  <c r="W358" i="16"/>
  <c r="V358" i="16"/>
  <c r="U358" i="16"/>
  <c r="T358" i="16"/>
  <c r="AH357" i="16"/>
  <c r="AG357" i="16"/>
  <c r="AF357" i="16"/>
  <c r="AE357" i="16"/>
  <c r="AC357" i="16"/>
  <c r="AB357" i="16"/>
  <c r="AA357" i="16"/>
  <c r="Z357" i="16"/>
  <c r="X357" i="16"/>
  <c r="W357" i="16"/>
  <c r="V357" i="16"/>
  <c r="U357" i="16"/>
  <c r="T357" i="16"/>
  <c r="AH356" i="16"/>
  <c r="AG356" i="16"/>
  <c r="AF356" i="16"/>
  <c r="AE356" i="16"/>
  <c r="AC356" i="16"/>
  <c r="AB356" i="16"/>
  <c r="AA356" i="16"/>
  <c r="AK356" i="16" s="1"/>
  <c r="Z356" i="16"/>
  <c r="W356" i="16"/>
  <c r="V356" i="16"/>
  <c r="U356" i="16"/>
  <c r="T356" i="16"/>
  <c r="AB355" i="16"/>
  <c r="AA355" i="16"/>
  <c r="K355" i="16"/>
  <c r="AC355" i="16" s="1"/>
  <c r="J355" i="16"/>
  <c r="V355" i="16" s="1"/>
  <c r="N355" i="16" s="1"/>
  <c r="I355" i="16"/>
  <c r="AF355" i="16" s="1"/>
  <c r="H355" i="16"/>
  <c r="T355" i="16" s="1"/>
  <c r="L355" i="16" s="1"/>
  <c r="AH354" i="16"/>
  <c r="AG354" i="16"/>
  <c r="AF354" i="16"/>
  <c r="AE354" i="16"/>
  <c r="AC354" i="16"/>
  <c r="AB354" i="16"/>
  <c r="AA354" i="16"/>
  <c r="Z354" i="16"/>
  <c r="AJ354" i="16" s="1"/>
  <c r="AH353" i="16"/>
  <c r="AG353" i="16"/>
  <c r="AF353" i="16"/>
  <c r="AE353" i="16"/>
  <c r="AC353" i="16"/>
  <c r="AB353" i="16"/>
  <c r="AA353" i="16"/>
  <c r="Z353" i="16"/>
  <c r="AJ353" i="16" s="1"/>
  <c r="AH352" i="16"/>
  <c r="AG352" i="16"/>
  <c r="AF352" i="16"/>
  <c r="AE352" i="16"/>
  <c r="AC352" i="16"/>
  <c r="AB352" i="16"/>
  <c r="AA352" i="16"/>
  <c r="Z352" i="16"/>
  <c r="AJ352" i="16" s="1"/>
  <c r="AH351" i="16"/>
  <c r="AG351" i="16"/>
  <c r="AF351" i="16"/>
  <c r="AE351" i="16"/>
  <c r="AC351" i="16"/>
  <c r="AB351" i="16"/>
  <c r="AA351" i="16"/>
  <c r="Z351" i="16"/>
  <c r="AJ351" i="16" s="1"/>
  <c r="W351" i="16"/>
  <c r="V351" i="16"/>
  <c r="U351" i="16"/>
  <c r="T351" i="16"/>
  <c r="AH350" i="16"/>
  <c r="AG350" i="16"/>
  <c r="AF350" i="16"/>
  <c r="AE350" i="16"/>
  <c r="AC350" i="16"/>
  <c r="AB350" i="16"/>
  <c r="AA350" i="16"/>
  <c r="AK350" i="16" s="1"/>
  <c r="Z350" i="16"/>
  <c r="W350" i="16"/>
  <c r="V350" i="16"/>
  <c r="U350" i="16"/>
  <c r="T350" i="16"/>
  <c r="AL356" i="16" l="1"/>
  <c r="AL368" i="16"/>
  <c r="AL366" i="16"/>
  <c r="AL365" i="16"/>
  <c r="AK364" i="16"/>
  <c r="AL363" i="16"/>
  <c r="AM369" i="16"/>
  <c r="AJ368" i="16"/>
  <c r="AJ366" i="16"/>
  <c r="AJ365" i="16"/>
  <c r="AJ364" i="16"/>
  <c r="AM365" i="16"/>
  <c r="AL352" i="16"/>
  <c r="AL353" i="16"/>
  <c r="AM360" i="16"/>
  <c r="AM351" i="16"/>
  <c r="AM352" i="16"/>
  <c r="AM353" i="16"/>
  <c r="AM354" i="16"/>
  <c r="AL351" i="16"/>
  <c r="AL354" i="16"/>
  <c r="AL357" i="16"/>
  <c r="U355" i="16"/>
  <c r="M355" i="16" s="1"/>
  <c r="AJ359" i="16"/>
  <c r="X368" i="16"/>
  <c r="X364" i="16"/>
  <c r="X369" i="16"/>
  <c r="X367" i="16"/>
  <c r="X365" i="16"/>
  <c r="AM363" i="16"/>
  <c r="AL364" i="16"/>
  <c r="X366" i="16"/>
  <c r="AM350" i="16"/>
  <c r="AK357" i="16"/>
  <c r="AL360" i="16"/>
  <c r="AE362" i="16"/>
  <c r="AJ362" i="16" s="1"/>
  <c r="AK366" i="16"/>
  <c r="AF362" i="16"/>
  <c r="AH355" i="16"/>
  <c r="AK351" i="16"/>
  <c r="AK352" i="16"/>
  <c r="AK353" i="16"/>
  <c r="AK354" i="16"/>
  <c r="AE355" i="16"/>
  <c r="AJ356" i="16"/>
  <c r="AM357" i="16"/>
  <c r="AK359" i="16"/>
  <c r="AG362" i="16"/>
  <c r="AJ363" i="16"/>
  <c r="AG355" i="16"/>
  <c r="AL355" i="16" s="1"/>
  <c r="AK363" i="16"/>
  <c r="AM356" i="16"/>
  <c r="AK358" i="16"/>
  <c r="AM355" i="16"/>
  <c r="X356" i="16"/>
  <c r="AJ350" i="16"/>
  <c r="AL350" i="16"/>
  <c r="Z355" i="16"/>
  <c r="AJ357" i="16"/>
  <c r="AM358" i="16"/>
  <c r="AK360" i="16"/>
  <c r="AA362" i="16"/>
  <c r="AL367" i="16"/>
  <c r="AJ369" i="16"/>
  <c r="AK368" i="16"/>
  <c r="AK367" i="16"/>
  <c r="AK369" i="16"/>
  <c r="AJ367" i="16"/>
  <c r="AL369" i="16"/>
  <c r="AM367" i="16"/>
  <c r="AM366" i="16"/>
  <c r="AM368" i="16"/>
  <c r="AK365" i="16"/>
  <c r="AM364" i="16"/>
  <c r="X363" i="16"/>
  <c r="AK355" i="16"/>
  <c r="AB362" i="16"/>
  <c r="W362" i="16"/>
  <c r="O362" i="16" s="1"/>
  <c r="AH362" i="16"/>
  <c r="AM362" i="16" s="1"/>
  <c r="W355" i="16"/>
  <c r="T362" i="16"/>
  <c r="L362" i="16" s="1"/>
  <c r="O355" i="16" l="1"/>
  <c r="X355" i="16" s="1"/>
  <c r="AK362" i="16"/>
  <c r="X362" i="16"/>
  <c r="AJ355" i="16"/>
  <c r="AL362" i="16"/>
  <c r="I348" i="16"/>
  <c r="U348" i="16" s="1"/>
  <c r="M348" i="16" s="1"/>
  <c r="J348" i="16"/>
  <c r="V348" i="16" s="1"/>
  <c r="N348" i="16" s="1"/>
  <c r="K348" i="16"/>
  <c r="W348" i="16" s="1"/>
  <c r="O348" i="16" s="1"/>
  <c r="H348" i="16"/>
  <c r="T348" i="16"/>
  <c r="L348" i="16" s="1"/>
  <c r="W349" i="16"/>
  <c r="V349" i="16"/>
  <c r="N349" i="16" s="1"/>
  <c r="U349" i="16"/>
  <c r="T349" i="16"/>
  <c r="L349" i="16" s="1"/>
  <c r="O349" i="16"/>
  <c r="M349" i="16"/>
  <c r="T338" i="16"/>
  <c r="U338" i="16"/>
  <c r="M338" i="16" s="1"/>
  <c r="V338" i="16"/>
  <c r="N338" i="16" s="1"/>
  <c r="W338" i="16"/>
  <c r="O338" i="16" s="1"/>
  <c r="T339" i="16"/>
  <c r="L339" i="16" s="1"/>
  <c r="U339" i="16"/>
  <c r="M339" i="16" s="1"/>
  <c r="V339" i="16"/>
  <c r="N339" i="16" s="1"/>
  <c r="W339" i="16"/>
  <c r="O339" i="16" s="1"/>
  <c r="T340" i="16"/>
  <c r="U340" i="16"/>
  <c r="M340" i="16" s="1"/>
  <c r="V340" i="16"/>
  <c r="W340" i="16"/>
  <c r="T341" i="16"/>
  <c r="L341" i="16" s="1"/>
  <c r="U341" i="16"/>
  <c r="M341" i="16" s="1"/>
  <c r="V341" i="16"/>
  <c r="N341" i="16" s="1"/>
  <c r="W341" i="16"/>
  <c r="O341" i="16" s="1"/>
  <c r="T342" i="16"/>
  <c r="U342" i="16"/>
  <c r="M342" i="16" s="1"/>
  <c r="V342" i="16"/>
  <c r="N342" i="16" s="1"/>
  <c r="W342" i="16"/>
  <c r="O342" i="16" s="1"/>
  <c r="T343" i="16"/>
  <c r="U343" i="16"/>
  <c r="V343" i="16"/>
  <c r="W343" i="16"/>
  <c r="T344" i="16"/>
  <c r="U344" i="16"/>
  <c r="V344" i="16"/>
  <c r="W344" i="16"/>
  <c r="L338" i="16"/>
  <c r="L340" i="16"/>
  <c r="N340" i="16"/>
  <c r="O340" i="16"/>
  <c r="L342" i="16"/>
  <c r="Z343" i="16"/>
  <c r="AA343" i="16"/>
  <c r="AB343" i="16"/>
  <c r="AL343" i="16" s="1"/>
  <c r="AC343" i="16"/>
  <c r="AE343" i="16"/>
  <c r="AF343" i="16"/>
  <c r="AG343" i="16"/>
  <c r="AH343" i="16"/>
  <c r="AJ343" i="16"/>
  <c r="Z344" i="16"/>
  <c r="AA344" i="16"/>
  <c r="AK344" i="16" s="1"/>
  <c r="AB344" i="16"/>
  <c r="AC344" i="16"/>
  <c r="AE344" i="16"/>
  <c r="AF344" i="16"/>
  <c r="AG344" i="16"/>
  <c r="AL344" i="16" s="1"/>
  <c r="AH344" i="16"/>
  <c r="AM344" i="16"/>
  <c r="Z345" i="16"/>
  <c r="AJ345" i="16" s="1"/>
  <c r="AA345" i="16"/>
  <c r="AB345" i="16"/>
  <c r="AL345" i="16" s="1"/>
  <c r="AC345" i="16"/>
  <c r="AE345" i="16"/>
  <c r="AF345" i="16"/>
  <c r="AK345" i="16" s="1"/>
  <c r="AG345" i="16"/>
  <c r="AH345" i="16"/>
  <c r="AM345" i="16" s="1"/>
  <c r="Z346" i="16"/>
  <c r="AA346" i="16"/>
  <c r="AB346" i="16"/>
  <c r="AC346" i="16"/>
  <c r="AE346" i="16"/>
  <c r="AJ346" i="16" s="1"/>
  <c r="AF346" i="16"/>
  <c r="AK346" i="16" s="1"/>
  <c r="AG346" i="16"/>
  <c r="AH346" i="16"/>
  <c r="Z347" i="16"/>
  <c r="AA347" i="16"/>
  <c r="AB347" i="16"/>
  <c r="AC347" i="16"/>
  <c r="AE347" i="16"/>
  <c r="AJ347" i="16" s="1"/>
  <c r="AF347" i="16"/>
  <c r="AK347" i="16" s="1"/>
  <c r="AG347" i="16"/>
  <c r="AH347" i="16"/>
  <c r="AB348" i="16"/>
  <c r="AC348" i="16"/>
  <c r="AG348" i="16"/>
  <c r="AH348" i="16"/>
  <c r="Z349" i="16"/>
  <c r="AA349" i="16"/>
  <c r="AB349" i="16"/>
  <c r="AC349" i="16"/>
  <c r="AE349" i="16"/>
  <c r="AF349" i="16"/>
  <c r="AG349" i="16"/>
  <c r="AH349" i="16"/>
  <c r="Z338" i="16"/>
  <c r="AA338" i="16"/>
  <c r="AB338" i="16"/>
  <c r="AC338" i="16"/>
  <c r="AE338" i="16"/>
  <c r="AF338" i="16"/>
  <c r="AG338" i="16"/>
  <c r="AH338" i="16"/>
  <c r="Z339" i="16"/>
  <c r="AA339" i="16"/>
  <c r="AB339" i="16"/>
  <c r="AC339" i="16"/>
  <c r="AE339" i="16"/>
  <c r="AF339" i="16"/>
  <c r="AG339" i="16"/>
  <c r="AH339" i="16"/>
  <c r="Z340" i="16"/>
  <c r="AA340" i="16"/>
  <c r="AB340" i="16"/>
  <c r="AC340" i="16"/>
  <c r="AE340" i="16"/>
  <c r="AF340" i="16"/>
  <c r="AG340" i="16"/>
  <c r="AH340" i="16"/>
  <c r="Z341" i="16"/>
  <c r="AA341" i="16"/>
  <c r="AB341" i="16"/>
  <c r="AC341" i="16"/>
  <c r="AE341" i="16"/>
  <c r="AF341" i="16"/>
  <c r="AG341" i="16"/>
  <c r="AH341" i="16"/>
  <c r="Z342" i="16"/>
  <c r="AA342" i="16"/>
  <c r="AB342" i="16"/>
  <c r="AC342" i="16"/>
  <c r="AE342" i="16"/>
  <c r="AF342" i="16"/>
  <c r="AG342" i="16"/>
  <c r="AH342" i="16"/>
  <c r="AK342" i="16" l="1"/>
  <c r="AK340" i="16"/>
  <c r="AK349" i="16"/>
  <c r="AM349" i="16"/>
  <c r="AL338" i="16"/>
  <c r="AK339" i="16"/>
  <c r="AK338" i="16"/>
  <c r="AJ338" i="16"/>
  <c r="AJ339" i="16"/>
  <c r="X341" i="16"/>
  <c r="X340" i="16"/>
  <c r="AF348" i="16"/>
  <c r="AL348" i="16"/>
  <c r="AJ342" i="16"/>
  <c r="AJ340" i="16"/>
  <c r="AL349" i="16"/>
  <c r="AA348" i="16"/>
  <c r="AJ344" i="16"/>
  <c r="AL347" i="16"/>
  <c r="AM339" i="16"/>
  <c r="AK343" i="16"/>
  <c r="AL346" i="16"/>
  <c r="AM343" i="16"/>
  <c r="AM347" i="16"/>
  <c r="AM341" i="16"/>
  <c r="AM340" i="16"/>
  <c r="AJ349" i="16"/>
  <c r="AL341" i="16"/>
  <c r="AJ341" i="16"/>
  <c r="AL339" i="16"/>
  <c r="X349" i="16"/>
  <c r="AM346" i="16"/>
  <c r="AK341" i="16"/>
  <c r="X339" i="16"/>
  <c r="AM342" i="16"/>
  <c r="AM338" i="16"/>
  <c r="X348" i="16"/>
  <c r="AE348" i="16"/>
  <c r="Z348" i="16"/>
  <c r="X338" i="16"/>
  <c r="X342" i="16"/>
  <c r="AL342" i="16"/>
  <c r="AL340" i="16"/>
  <c r="AM348" i="16"/>
  <c r="AK348" i="16" l="1"/>
  <c r="AJ348" i="16"/>
  <c r="T337" i="16" l="1"/>
  <c r="L337" i="16" s="1"/>
  <c r="Z337" i="16" s="1"/>
  <c r="U337" i="16"/>
  <c r="M337" i="16" s="1"/>
  <c r="AA337" i="16" s="1"/>
  <c r="V337" i="16"/>
  <c r="N337" i="16" s="1"/>
  <c r="AB337" i="16" s="1"/>
  <c r="W337" i="16"/>
  <c r="O337" i="16" s="1"/>
  <c r="AC337" i="16" s="1"/>
  <c r="AF337" i="16"/>
  <c r="AG337" i="16"/>
  <c r="AH337" i="16" l="1"/>
  <c r="AM337" i="16" s="1"/>
  <c r="AL337" i="16"/>
  <c r="AE337" i="16"/>
  <c r="AJ337" i="16" s="1"/>
  <c r="X337" i="16"/>
  <c r="AK337" i="16"/>
  <c r="C17" i="21" l="1"/>
  <c r="C20" i="21"/>
  <c r="C19" i="21"/>
  <c r="C18" i="21"/>
  <c r="Z332" i="16" l="1"/>
  <c r="AA332" i="16"/>
  <c r="AB332" i="16"/>
  <c r="AC332" i="16"/>
  <c r="AE332" i="16"/>
  <c r="AF332" i="16"/>
  <c r="AG332" i="16"/>
  <c r="AH332" i="16"/>
  <c r="Z333" i="16"/>
  <c r="AA333" i="16"/>
  <c r="AB333" i="16"/>
  <c r="AC333" i="16"/>
  <c r="AE333" i="16"/>
  <c r="AF333" i="16"/>
  <c r="AG333" i="16"/>
  <c r="AH333" i="16"/>
  <c r="Z334" i="16"/>
  <c r="AA334" i="16"/>
  <c r="AB334" i="16"/>
  <c r="AC334" i="16"/>
  <c r="AE334" i="16"/>
  <c r="AF334" i="16"/>
  <c r="AG334" i="16"/>
  <c r="AH334" i="16"/>
  <c r="Z335" i="16"/>
  <c r="AA335" i="16"/>
  <c r="AB335" i="16"/>
  <c r="AC335" i="16"/>
  <c r="AE335" i="16"/>
  <c r="AF335" i="16"/>
  <c r="AG335" i="16"/>
  <c r="AH335" i="16"/>
  <c r="Z336" i="16"/>
  <c r="AA336" i="16"/>
  <c r="AB336" i="16"/>
  <c r="AC336" i="16"/>
  <c r="AE336" i="16"/>
  <c r="AF336" i="16"/>
  <c r="AG336" i="16"/>
  <c r="AH336" i="16"/>
  <c r="T332" i="16"/>
  <c r="U332" i="16"/>
  <c r="M332" i="16" s="1"/>
  <c r="V332" i="16"/>
  <c r="N332" i="16" s="1"/>
  <c r="W332" i="16"/>
  <c r="O332" i="16" s="1"/>
  <c r="T333" i="16"/>
  <c r="L333" i="16" s="1"/>
  <c r="U333" i="16"/>
  <c r="V333" i="16"/>
  <c r="N333" i="16" s="1"/>
  <c r="W333" i="16"/>
  <c r="O333" i="16" s="1"/>
  <c r="T334" i="16"/>
  <c r="U334" i="16"/>
  <c r="M334" i="16" s="1"/>
  <c r="V334" i="16"/>
  <c r="W334" i="16"/>
  <c r="T335" i="16"/>
  <c r="L335" i="16" s="1"/>
  <c r="U335" i="16"/>
  <c r="V335" i="16"/>
  <c r="N335" i="16" s="1"/>
  <c r="W335" i="16"/>
  <c r="O335" i="16" s="1"/>
  <c r="T336" i="16"/>
  <c r="U336" i="16"/>
  <c r="M336" i="16" s="1"/>
  <c r="V336" i="16"/>
  <c r="N336" i="16" s="1"/>
  <c r="W336" i="16"/>
  <c r="O336" i="16" s="1"/>
  <c r="L332" i="16"/>
  <c r="M333" i="16"/>
  <c r="L334" i="16"/>
  <c r="N334" i="16"/>
  <c r="O334" i="16"/>
  <c r="M335" i="16"/>
  <c r="L336" i="16"/>
  <c r="T328" i="16"/>
  <c r="U328" i="16"/>
  <c r="V328" i="16"/>
  <c r="W328" i="16"/>
  <c r="T329" i="16"/>
  <c r="U329" i="16"/>
  <c r="V329" i="16"/>
  <c r="W329" i="16"/>
  <c r="T330" i="16"/>
  <c r="U330" i="16"/>
  <c r="V330" i="16"/>
  <c r="W330" i="16"/>
  <c r="Z326" i="16"/>
  <c r="AA326" i="16"/>
  <c r="AB326" i="16"/>
  <c r="AC326" i="16"/>
  <c r="AE326" i="16"/>
  <c r="AF326" i="16"/>
  <c r="AK326" i="16" s="1"/>
  <c r="AG326" i="16"/>
  <c r="AH326" i="16"/>
  <c r="Z327" i="16"/>
  <c r="AA327" i="16"/>
  <c r="AB327" i="16"/>
  <c r="AC327" i="16"/>
  <c r="AE327" i="16"/>
  <c r="AF327" i="16"/>
  <c r="AG327" i="16"/>
  <c r="AH327" i="16"/>
  <c r="Z328" i="16"/>
  <c r="AA328" i="16"/>
  <c r="AB328" i="16"/>
  <c r="AC328" i="16"/>
  <c r="AE328" i="16"/>
  <c r="AF328" i="16"/>
  <c r="AK328" i="16" s="1"/>
  <c r="AG328" i="16"/>
  <c r="AH328" i="16"/>
  <c r="Z329" i="16"/>
  <c r="AA329" i="16"/>
  <c r="AB329" i="16"/>
  <c r="AC329" i="16"/>
  <c r="AE329" i="16"/>
  <c r="AF329" i="16"/>
  <c r="AG329" i="16"/>
  <c r="AH329" i="16"/>
  <c r="Z330" i="16"/>
  <c r="AA330" i="16"/>
  <c r="AB330" i="16"/>
  <c r="AC330" i="16"/>
  <c r="AE330" i="16"/>
  <c r="AF330" i="16"/>
  <c r="AK330" i="16" s="1"/>
  <c r="AG330" i="16"/>
  <c r="AH330" i="16"/>
  <c r="Z325" i="16"/>
  <c r="AA325" i="16"/>
  <c r="AB325" i="16"/>
  <c r="AC325" i="16"/>
  <c r="AE325" i="16"/>
  <c r="AF325" i="16"/>
  <c r="AK325" i="16" s="1"/>
  <c r="AG325" i="16"/>
  <c r="AH325" i="16"/>
  <c r="AM325" i="16" s="1"/>
  <c r="T327" i="16"/>
  <c r="U327" i="16"/>
  <c r="V327" i="16"/>
  <c r="W327" i="16"/>
  <c r="W326" i="16"/>
  <c r="V326" i="16"/>
  <c r="U326" i="16"/>
  <c r="T326" i="16"/>
  <c r="W325" i="16"/>
  <c r="V325" i="16"/>
  <c r="U325" i="16"/>
  <c r="T325" i="16"/>
  <c r="W185" i="16"/>
  <c r="V185" i="16"/>
  <c r="U185" i="16"/>
  <c r="T185" i="16"/>
  <c r="W184" i="16"/>
  <c r="V184" i="16"/>
  <c r="U184" i="16"/>
  <c r="T184" i="16"/>
  <c r="T318" i="16"/>
  <c r="L318" i="16" s="1"/>
  <c r="U318" i="16"/>
  <c r="M318" i="16" s="1"/>
  <c r="V318" i="16"/>
  <c r="N318" i="16" s="1"/>
  <c r="W318" i="16"/>
  <c r="O318" i="16" s="1"/>
  <c r="Z318" i="16"/>
  <c r="AA318" i="16"/>
  <c r="AB318" i="16"/>
  <c r="AC318" i="16"/>
  <c r="AE318" i="16"/>
  <c r="AF318" i="16"/>
  <c r="AG318" i="16"/>
  <c r="AH318" i="16"/>
  <c r="T319" i="16"/>
  <c r="L319" i="16" s="1"/>
  <c r="U319" i="16"/>
  <c r="M319" i="16" s="1"/>
  <c r="V319" i="16"/>
  <c r="N319" i="16" s="1"/>
  <c r="W319" i="16"/>
  <c r="O319" i="16" s="1"/>
  <c r="Z319" i="16"/>
  <c r="AA319" i="16"/>
  <c r="AB319" i="16"/>
  <c r="AC319" i="16"/>
  <c r="AE319" i="16"/>
  <c r="AF319" i="16"/>
  <c r="AG319" i="16"/>
  <c r="AH319" i="16"/>
  <c r="T320" i="16"/>
  <c r="L320" i="16" s="1"/>
  <c r="U320" i="16"/>
  <c r="M320" i="16" s="1"/>
  <c r="V320" i="16"/>
  <c r="N320" i="16" s="1"/>
  <c r="W320" i="16"/>
  <c r="O320" i="16" s="1"/>
  <c r="Z320" i="16"/>
  <c r="AA320" i="16"/>
  <c r="AB320" i="16"/>
  <c r="AC320" i="16"/>
  <c r="AE320" i="16"/>
  <c r="AF320" i="16"/>
  <c r="AG320" i="16"/>
  <c r="AH320" i="16"/>
  <c r="T321" i="16"/>
  <c r="L321" i="16" s="1"/>
  <c r="U321" i="16"/>
  <c r="M321" i="16" s="1"/>
  <c r="V321" i="16"/>
  <c r="N321" i="16" s="1"/>
  <c r="W321" i="16"/>
  <c r="O321" i="16" s="1"/>
  <c r="Z321" i="16"/>
  <c r="AA321" i="16"/>
  <c r="AB321" i="16"/>
  <c r="AC321" i="16"/>
  <c r="AE321" i="16"/>
  <c r="AF321" i="16"/>
  <c r="AG321" i="16"/>
  <c r="AH321" i="16"/>
  <c r="T322" i="16"/>
  <c r="L322" i="16" s="1"/>
  <c r="U322" i="16"/>
  <c r="M322" i="16" s="1"/>
  <c r="V322" i="16"/>
  <c r="N322" i="16" s="1"/>
  <c r="W322" i="16"/>
  <c r="O322" i="16" s="1"/>
  <c r="Z322" i="16"/>
  <c r="AA322" i="16"/>
  <c r="AB322" i="16"/>
  <c r="AC322" i="16"/>
  <c r="AE322" i="16"/>
  <c r="AF322" i="16"/>
  <c r="AG322" i="16"/>
  <c r="AH322" i="16"/>
  <c r="T323" i="16"/>
  <c r="L323" i="16" s="1"/>
  <c r="U323" i="16"/>
  <c r="M323" i="16" s="1"/>
  <c r="V323" i="16"/>
  <c r="N323" i="16" s="1"/>
  <c r="W323" i="16"/>
  <c r="O323" i="16" s="1"/>
  <c r="Z323" i="16"/>
  <c r="AA323" i="16"/>
  <c r="AB323" i="16"/>
  <c r="AC323" i="16"/>
  <c r="AE323" i="16"/>
  <c r="AF323" i="16"/>
  <c r="AG323" i="16"/>
  <c r="AH323" i="16"/>
  <c r="T324" i="16"/>
  <c r="L324" i="16" s="1"/>
  <c r="U324" i="16"/>
  <c r="M324" i="16" s="1"/>
  <c r="V324" i="16"/>
  <c r="N324" i="16" s="1"/>
  <c r="W324" i="16"/>
  <c r="O324" i="16" s="1"/>
  <c r="Z324" i="16"/>
  <c r="AA324" i="16"/>
  <c r="AB324" i="16"/>
  <c r="AC324" i="16"/>
  <c r="AE324" i="16"/>
  <c r="AF324" i="16"/>
  <c r="AG324" i="16"/>
  <c r="AH324" i="16"/>
  <c r="AL318" i="16" l="1"/>
  <c r="AL322" i="16"/>
  <c r="AJ336" i="16"/>
  <c r="AJ335" i="16"/>
  <c r="AJ332" i="16"/>
  <c r="AK321" i="16"/>
  <c r="AK319" i="16"/>
  <c r="AL334" i="16"/>
  <c r="AL333" i="16"/>
  <c r="AC331" i="16"/>
  <c r="AK336" i="16"/>
  <c r="AK333" i="16"/>
  <c r="AL325" i="16"/>
  <c r="AL329" i="16"/>
  <c r="AK318" i="16"/>
  <c r="AL321" i="16"/>
  <c r="AM334" i="16"/>
  <c r="AL332" i="16"/>
  <c r="AM328" i="16"/>
  <c r="AL326" i="16"/>
  <c r="AM326" i="16"/>
  <c r="AL335" i="16"/>
  <c r="AK335" i="16"/>
  <c r="AK334" i="16"/>
  <c r="AJ321" i="16"/>
  <c r="AJ334" i="16"/>
  <c r="AJ333" i="16"/>
  <c r="AK332" i="16"/>
  <c r="AM322" i="16"/>
  <c r="AM319" i="16"/>
  <c r="AL336" i="16"/>
  <c r="AK327" i="16"/>
  <c r="AJ323" i="16"/>
  <c r="AJ322" i="16"/>
  <c r="AL330" i="16"/>
  <c r="AJ330" i="16"/>
  <c r="AJ328" i="16"/>
  <c r="AL327" i="16"/>
  <c r="AJ329" i="16"/>
  <c r="AK322" i="16"/>
  <c r="AJ325" i="16"/>
  <c r="AJ320" i="16"/>
  <c r="AJ319" i="16"/>
  <c r="AJ318" i="16"/>
  <c r="AK329" i="16"/>
  <c r="AJ326" i="16"/>
  <c r="AJ327" i="16"/>
  <c r="AL319" i="16"/>
  <c r="AK323" i="16"/>
  <c r="AM321" i="16"/>
  <c r="AK324" i="16"/>
  <c r="X336" i="16"/>
  <c r="X335" i="16"/>
  <c r="X333" i="16"/>
  <c r="X332" i="16"/>
  <c r="AL324" i="16"/>
  <c r="AJ324" i="16"/>
  <c r="AL320" i="16"/>
  <c r="V331" i="16"/>
  <c r="N331" i="16" s="1"/>
  <c r="AM330" i="16"/>
  <c r="AL328" i="16"/>
  <c r="AK320" i="16"/>
  <c r="U331" i="16"/>
  <c r="M331" i="16" s="1"/>
  <c r="AM329" i="16"/>
  <c r="AM327" i="16"/>
  <c r="AM323" i="16"/>
  <c r="X321" i="16"/>
  <c r="AM318" i="16"/>
  <c r="T331" i="16"/>
  <c r="L331" i="16" s="1"/>
  <c r="Z331" i="16" s="1"/>
  <c r="AM324" i="16"/>
  <c r="AL323" i="16"/>
  <c r="AM320" i="16"/>
  <c r="X334" i="16"/>
  <c r="AG331" i="16"/>
  <c r="AB331" i="16"/>
  <c r="AF331" i="16"/>
  <c r="AA331" i="16"/>
  <c r="W331" i="16"/>
  <c r="O331" i="16" s="1"/>
  <c r="AM335" i="16"/>
  <c r="AM336" i="16"/>
  <c r="AM332" i="16"/>
  <c r="AH331" i="16"/>
  <c r="AM331" i="16" s="1"/>
  <c r="AM333" i="16"/>
  <c r="X324" i="16"/>
  <c r="X319" i="16"/>
  <c r="X322" i="16"/>
  <c r="X323" i="16"/>
  <c r="X320" i="16"/>
  <c r="X318" i="16"/>
  <c r="AE331" i="16" l="1"/>
  <c r="AJ331" i="16" s="1"/>
  <c r="X331" i="16"/>
  <c r="AL331" i="16"/>
  <c r="AK331" i="16"/>
  <c r="D16" i="21"/>
  <c r="D17" i="21" l="1"/>
  <c r="D20" i="21"/>
  <c r="D18" i="21"/>
  <c r="D19" i="21"/>
  <c r="E16" i="21"/>
  <c r="Z316" i="16"/>
  <c r="AA316" i="16"/>
  <c r="AC316" i="16"/>
  <c r="AE316" i="16"/>
  <c r="AF316" i="16"/>
  <c r="AH316" i="16"/>
  <c r="Z317" i="16"/>
  <c r="AA317" i="16"/>
  <c r="AB317" i="16"/>
  <c r="AC317" i="16"/>
  <c r="AE317" i="16"/>
  <c r="AF317" i="16"/>
  <c r="AG317" i="16"/>
  <c r="AH317" i="16"/>
  <c r="T316" i="16"/>
  <c r="L316" i="16" s="1"/>
  <c r="U316" i="16"/>
  <c r="M316" i="16" s="1"/>
  <c r="V316" i="16"/>
  <c r="N316" i="16" s="1"/>
  <c r="AB316" i="16" s="1"/>
  <c r="W316" i="16"/>
  <c r="O316" i="16" s="1"/>
  <c r="T317" i="16"/>
  <c r="L317" i="16" s="1"/>
  <c r="U317" i="16"/>
  <c r="M317" i="16" s="1"/>
  <c r="V317" i="16"/>
  <c r="N317" i="16" s="1"/>
  <c r="W317" i="16"/>
  <c r="O317" i="16" s="1"/>
  <c r="E18" i="21" l="1"/>
  <c r="E17" i="21"/>
  <c r="E19" i="21"/>
  <c r="E20" i="21"/>
  <c r="F16" i="21"/>
  <c r="AM316" i="16"/>
  <c r="AK317" i="16"/>
  <c r="AJ317" i="16"/>
  <c r="AM317" i="16"/>
  <c r="AL317" i="16"/>
  <c r="AJ316" i="16"/>
  <c r="AK316" i="16"/>
  <c r="AG316" i="16"/>
  <c r="AL316" i="16" s="1"/>
  <c r="X317" i="16"/>
  <c r="X316" i="16"/>
  <c r="F19" i="21" l="1"/>
  <c r="F18" i="21"/>
  <c r="F20" i="21"/>
  <c r="F17" i="21"/>
  <c r="T299" i="16"/>
  <c r="L299" i="16" s="1"/>
  <c r="U299" i="16"/>
  <c r="M299" i="16" s="1"/>
  <c r="V299" i="16"/>
  <c r="N299" i="16" s="1"/>
  <c r="W299" i="16"/>
  <c r="O299" i="16" s="1"/>
  <c r="Z299" i="16"/>
  <c r="AA299" i="16"/>
  <c r="AB299" i="16"/>
  <c r="AC299" i="16"/>
  <c r="AE299" i="16"/>
  <c r="AF299" i="16"/>
  <c r="AG299" i="16"/>
  <c r="AH299" i="16"/>
  <c r="T300" i="16"/>
  <c r="L300" i="16" s="1"/>
  <c r="U300" i="16"/>
  <c r="M300" i="16" s="1"/>
  <c r="V300" i="16"/>
  <c r="N300" i="16" s="1"/>
  <c r="W300" i="16"/>
  <c r="O300" i="16" s="1"/>
  <c r="Z300" i="16"/>
  <c r="AA300" i="16"/>
  <c r="AB300" i="16"/>
  <c r="AC300" i="16"/>
  <c r="AE300" i="16"/>
  <c r="AF300" i="16"/>
  <c r="AG300" i="16"/>
  <c r="AH300" i="16"/>
  <c r="T301" i="16"/>
  <c r="L301" i="16" s="1"/>
  <c r="U301" i="16"/>
  <c r="M301" i="16" s="1"/>
  <c r="V301" i="16"/>
  <c r="N301" i="16" s="1"/>
  <c r="W301" i="16"/>
  <c r="O301" i="16" s="1"/>
  <c r="Z301" i="16"/>
  <c r="AA301" i="16"/>
  <c r="AB301" i="16"/>
  <c r="AC301" i="16"/>
  <c r="AE301" i="16"/>
  <c r="AF301" i="16"/>
  <c r="AG301" i="16"/>
  <c r="AH301" i="16"/>
  <c r="T302" i="16"/>
  <c r="L302" i="16" s="1"/>
  <c r="U302" i="16"/>
  <c r="M302" i="16" s="1"/>
  <c r="V302" i="16"/>
  <c r="N302" i="16" s="1"/>
  <c r="W302" i="16"/>
  <c r="O302" i="16" s="1"/>
  <c r="Z302" i="16"/>
  <c r="AA302" i="16"/>
  <c r="AB302" i="16"/>
  <c r="AC302" i="16"/>
  <c r="AE302" i="16"/>
  <c r="AF302" i="16"/>
  <c r="AG302" i="16"/>
  <c r="AH302" i="16"/>
  <c r="T303" i="16"/>
  <c r="L303" i="16" s="1"/>
  <c r="U303" i="16"/>
  <c r="M303" i="16" s="1"/>
  <c r="V303" i="16"/>
  <c r="N303" i="16" s="1"/>
  <c r="W303" i="16"/>
  <c r="O303" i="16" s="1"/>
  <c r="Z303" i="16"/>
  <c r="AA303" i="16"/>
  <c r="AB303" i="16"/>
  <c r="AC303" i="16"/>
  <c r="AE303" i="16"/>
  <c r="AF303" i="16"/>
  <c r="AG303" i="16"/>
  <c r="AH303" i="16"/>
  <c r="T304" i="16"/>
  <c r="L304" i="16" s="1"/>
  <c r="U304" i="16"/>
  <c r="M304" i="16" s="1"/>
  <c r="V304" i="16"/>
  <c r="N304" i="16" s="1"/>
  <c r="W304" i="16"/>
  <c r="O304" i="16" s="1"/>
  <c r="Z304" i="16"/>
  <c r="AA304" i="16"/>
  <c r="AB304" i="16"/>
  <c r="AC304" i="16"/>
  <c r="AE304" i="16"/>
  <c r="AF304" i="16"/>
  <c r="AG304" i="16"/>
  <c r="AH304" i="16"/>
  <c r="T305" i="16"/>
  <c r="L305" i="16" s="1"/>
  <c r="U305" i="16"/>
  <c r="M305" i="16" s="1"/>
  <c r="V305" i="16"/>
  <c r="N305" i="16" s="1"/>
  <c r="W305" i="16"/>
  <c r="O305" i="16" s="1"/>
  <c r="Z305" i="16"/>
  <c r="AA305" i="16"/>
  <c r="AB305" i="16"/>
  <c r="AC305" i="16"/>
  <c r="AE305" i="16"/>
  <c r="AF305" i="16"/>
  <c r="AG305" i="16"/>
  <c r="AH305" i="16"/>
  <c r="T306" i="16"/>
  <c r="L306" i="16" s="1"/>
  <c r="U306" i="16"/>
  <c r="M306" i="16" s="1"/>
  <c r="V306" i="16"/>
  <c r="N306" i="16" s="1"/>
  <c r="W306" i="16"/>
  <c r="O306" i="16" s="1"/>
  <c r="Z306" i="16"/>
  <c r="AA306" i="16"/>
  <c r="AB306" i="16"/>
  <c r="AC306" i="16"/>
  <c r="AE306" i="16"/>
  <c r="AF306" i="16"/>
  <c r="AG306" i="16"/>
  <c r="AH306" i="16"/>
  <c r="T307" i="16"/>
  <c r="L307" i="16" s="1"/>
  <c r="U307" i="16"/>
  <c r="M307" i="16" s="1"/>
  <c r="V307" i="16"/>
  <c r="N307" i="16" s="1"/>
  <c r="W307" i="16"/>
  <c r="O307" i="16" s="1"/>
  <c r="Z307" i="16"/>
  <c r="AA307" i="16"/>
  <c r="AB307" i="16"/>
  <c r="AC307" i="16"/>
  <c r="AE307" i="16"/>
  <c r="AF307" i="16"/>
  <c r="AG307" i="16"/>
  <c r="AH307" i="16"/>
  <c r="T308" i="16"/>
  <c r="L308" i="16" s="1"/>
  <c r="U308" i="16"/>
  <c r="M308" i="16" s="1"/>
  <c r="V308" i="16"/>
  <c r="N308" i="16" s="1"/>
  <c r="W308" i="16"/>
  <c r="O308" i="16" s="1"/>
  <c r="Z308" i="16"/>
  <c r="AA308" i="16"/>
  <c r="AB308" i="16"/>
  <c r="AC308" i="16"/>
  <c r="AE308" i="16"/>
  <c r="AF308" i="16"/>
  <c r="AG308" i="16"/>
  <c r="AH308" i="16"/>
  <c r="T309" i="16"/>
  <c r="L309" i="16" s="1"/>
  <c r="U309" i="16"/>
  <c r="M309" i="16" s="1"/>
  <c r="V309" i="16"/>
  <c r="N309" i="16" s="1"/>
  <c r="W309" i="16"/>
  <c r="O309" i="16" s="1"/>
  <c r="Z309" i="16"/>
  <c r="AA309" i="16"/>
  <c r="AB309" i="16"/>
  <c r="AC309" i="16"/>
  <c r="AE309" i="16"/>
  <c r="AF309" i="16"/>
  <c r="AG309" i="16"/>
  <c r="AH309" i="16"/>
  <c r="T310" i="16"/>
  <c r="L310" i="16" s="1"/>
  <c r="U310" i="16"/>
  <c r="M310" i="16" s="1"/>
  <c r="V310" i="16"/>
  <c r="N310" i="16" s="1"/>
  <c r="W310" i="16"/>
  <c r="O310" i="16" s="1"/>
  <c r="Z310" i="16"/>
  <c r="AA310" i="16"/>
  <c r="AB310" i="16"/>
  <c r="AC310" i="16"/>
  <c r="AE310" i="16"/>
  <c r="AF310" i="16"/>
  <c r="AG310" i="16"/>
  <c r="AH310" i="16"/>
  <c r="T311" i="16"/>
  <c r="L311" i="16" s="1"/>
  <c r="U311" i="16"/>
  <c r="M311" i="16" s="1"/>
  <c r="V311" i="16"/>
  <c r="N311" i="16" s="1"/>
  <c r="W311" i="16"/>
  <c r="O311" i="16" s="1"/>
  <c r="AC311" i="16" s="1"/>
  <c r="Z311" i="16"/>
  <c r="AA311" i="16"/>
  <c r="AB311" i="16"/>
  <c r="AE311" i="16"/>
  <c r="AF311" i="16"/>
  <c r="AG311" i="16"/>
  <c r="AH311" i="16"/>
  <c r="T312" i="16"/>
  <c r="L312" i="16" s="1"/>
  <c r="U312" i="16"/>
  <c r="M312" i="16" s="1"/>
  <c r="V312" i="16"/>
  <c r="N312" i="16" s="1"/>
  <c r="W312" i="16"/>
  <c r="O312" i="16" s="1"/>
  <c r="Z312" i="16"/>
  <c r="AA312" i="16"/>
  <c r="AB312" i="16"/>
  <c r="AC312" i="16"/>
  <c r="AE312" i="16"/>
  <c r="AF312" i="16"/>
  <c r="AG312" i="16"/>
  <c r="AH312" i="16"/>
  <c r="T313" i="16"/>
  <c r="L313" i="16" s="1"/>
  <c r="U313" i="16"/>
  <c r="M313" i="16" s="1"/>
  <c r="V313" i="16"/>
  <c r="N313" i="16" s="1"/>
  <c r="W313" i="16"/>
  <c r="O313" i="16" s="1"/>
  <c r="Z313" i="16"/>
  <c r="AA313" i="16"/>
  <c r="AB313" i="16"/>
  <c r="AC313" i="16"/>
  <c r="AE313" i="16"/>
  <c r="AF313" i="16"/>
  <c r="AG313" i="16"/>
  <c r="AH313" i="16"/>
  <c r="T314" i="16"/>
  <c r="L314" i="16" s="1"/>
  <c r="U314" i="16"/>
  <c r="M314" i="16" s="1"/>
  <c r="V314" i="16"/>
  <c r="N314" i="16" s="1"/>
  <c r="W314" i="16"/>
  <c r="O314" i="16" s="1"/>
  <c r="Z314" i="16"/>
  <c r="AA314" i="16"/>
  <c r="AB314" i="16"/>
  <c r="AC314" i="16"/>
  <c r="AE314" i="16"/>
  <c r="AF314" i="16"/>
  <c r="AG314" i="16"/>
  <c r="AH314" i="16"/>
  <c r="T315" i="16"/>
  <c r="L315" i="16" s="1"/>
  <c r="U315" i="16"/>
  <c r="M315" i="16" s="1"/>
  <c r="V315" i="16"/>
  <c r="N315" i="16" s="1"/>
  <c r="W315" i="16"/>
  <c r="O315" i="16" s="1"/>
  <c r="Z315" i="16"/>
  <c r="AA315" i="16"/>
  <c r="AB315" i="16"/>
  <c r="AC315" i="16"/>
  <c r="AE315" i="16"/>
  <c r="AF315" i="16"/>
  <c r="AG315" i="16"/>
  <c r="AH315" i="16"/>
  <c r="AL314" i="16" l="1"/>
  <c r="AJ301" i="16"/>
  <c r="AJ313" i="16"/>
  <c r="AJ307" i="16"/>
  <c r="AJ309" i="16"/>
  <c r="AM304" i="16"/>
  <c r="AL309" i="16"/>
  <c r="AJ305" i="16"/>
  <c r="AJ303" i="16"/>
  <c r="AJ302" i="16"/>
  <c r="AJ299" i="16"/>
  <c r="AK312" i="16"/>
  <c r="AM300" i="16"/>
  <c r="AL312" i="16"/>
  <c r="AL303" i="16"/>
  <c r="AL301" i="16"/>
  <c r="AL313" i="16"/>
  <c r="AK313" i="16"/>
  <c r="AK308" i="16"/>
  <c r="AK306" i="16"/>
  <c r="AK303" i="16"/>
  <c r="AK302" i="16"/>
  <c r="AK315" i="16"/>
  <c r="AK311" i="16"/>
  <c r="AJ312" i="16"/>
  <c r="AJ306" i="16"/>
  <c r="AM302" i="16"/>
  <c r="AM306" i="16"/>
  <c r="AL299" i="16"/>
  <c r="AM308" i="16"/>
  <c r="AM310" i="16"/>
  <c r="AJ310" i="16"/>
  <c r="AL311" i="16"/>
  <c r="AL310" i="16"/>
  <c r="AL307" i="16"/>
  <c r="AL315" i="16"/>
  <c r="AM314" i="16"/>
  <c r="AK314" i="16"/>
  <c r="AM309" i="16"/>
  <c r="AJ308" i="16"/>
  <c r="AL305" i="16"/>
  <c r="AL304" i="16"/>
  <c r="AM303" i="16"/>
  <c r="AM301" i="16"/>
  <c r="AJ314" i="16"/>
  <c r="AJ315" i="16"/>
  <c r="AK310" i="16"/>
  <c r="AM307" i="16"/>
  <c r="AM305" i="16"/>
  <c r="AL302" i="16"/>
  <c r="AJ300" i="16"/>
  <c r="AM313" i="16"/>
  <c r="AK305" i="16"/>
  <c r="AL300" i="16"/>
  <c r="AK309" i="16"/>
  <c r="AL308" i="16"/>
  <c r="AL306" i="16"/>
  <c r="AJ304" i="16"/>
  <c r="AK301" i="16"/>
  <c r="AM299" i="16"/>
  <c r="AM315" i="16"/>
  <c r="AK304" i="16"/>
  <c r="AK300" i="16"/>
  <c r="AJ311" i="16"/>
  <c r="AK307" i="16"/>
  <c r="AK299" i="16"/>
  <c r="AM312" i="16"/>
  <c r="AM311" i="16"/>
  <c r="X315" i="16"/>
  <c r="X314" i="16"/>
  <c r="X311" i="16"/>
  <c r="X313" i="16"/>
  <c r="X312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G18" i="1" l="1"/>
  <c r="F18" i="1"/>
  <c r="E18" i="1"/>
  <c r="D18" i="1"/>
  <c r="G17" i="1"/>
  <c r="F17" i="1"/>
  <c r="E17" i="1"/>
  <c r="D17" i="1"/>
  <c r="T63" i="16"/>
  <c r="U63" i="16"/>
  <c r="V63" i="16"/>
  <c r="W63" i="16"/>
  <c r="O262" i="16" l="1"/>
  <c r="N262" i="16"/>
  <c r="M262" i="16"/>
  <c r="L262" i="16"/>
  <c r="AH298" i="16" l="1"/>
  <c r="AG298" i="16"/>
  <c r="AF298" i="16"/>
  <c r="AE298" i="16"/>
  <c r="AC298" i="16"/>
  <c r="AB298" i="16"/>
  <c r="AA298" i="16"/>
  <c r="Z298" i="16"/>
  <c r="W298" i="16"/>
  <c r="O298" i="16" s="1"/>
  <c r="V298" i="16"/>
  <c r="N298" i="16" s="1"/>
  <c r="U298" i="16"/>
  <c r="M298" i="16" s="1"/>
  <c r="T298" i="16"/>
  <c r="L298" i="16" s="1"/>
  <c r="AH297" i="16"/>
  <c r="AG297" i="16"/>
  <c r="AF297" i="16"/>
  <c r="AE297" i="16"/>
  <c r="AC297" i="16"/>
  <c r="AB297" i="16"/>
  <c r="AA297" i="16"/>
  <c r="Z297" i="16"/>
  <c r="W297" i="16"/>
  <c r="O297" i="16" s="1"/>
  <c r="V297" i="16"/>
  <c r="N297" i="16" s="1"/>
  <c r="U297" i="16"/>
  <c r="M297" i="16" s="1"/>
  <c r="T297" i="16"/>
  <c r="L297" i="16" s="1"/>
  <c r="AH296" i="16"/>
  <c r="AG296" i="16"/>
  <c r="AF296" i="16"/>
  <c r="AE296" i="16"/>
  <c r="AC296" i="16"/>
  <c r="AB296" i="16"/>
  <c r="AA296" i="16"/>
  <c r="Z296" i="16"/>
  <c r="W296" i="16"/>
  <c r="O296" i="16" s="1"/>
  <c r="V296" i="16"/>
  <c r="N296" i="16" s="1"/>
  <c r="U296" i="16"/>
  <c r="M296" i="16" s="1"/>
  <c r="T296" i="16"/>
  <c r="AH295" i="16"/>
  <c r="AG295" i="16"/>
  <c r="AF295" i="16"/>
  <c r="AE295" i="16"/>
  <c r="AC295" i="16"/>
  <c r="AB295" i="16"/>
  <c r="AA295" i="16"/>
  <c r="Z295" i="16"/>
  <c r="W295" i="16"/>
  <c r="O295" i="16" s="1"/>
  <c r="V295" i="16"/>
  <c r="N295" i="16" s="1"/>
  <c r="U295" i="16"/>
  <c r="M295" i="16" s="1"/>
  <c r="T295" i="16"/>
  <c r="L295" i="16" s="1"/>
  <c r="AH294" i="16"/>
  <c r="AG294" i="16"/>
  <c r="AF294" i="16"/>
  <c r="AE294" i="16"/>
  <c r="AC294" i="16"/>
  <c r="AB294" i="16"/>
  <c r="AA294" i="16"/>
  <c r="Z294" i="16"/>
  <c r="W294" i="16"/>
  <c r="O294" i="16" s="1"/>
  <c r="V294" i="16"/>
  <c r="N294" i="16" s="1"/>
  <c r="U294" i="16"/>
  <c r="M294" i="16" s="1"/>
  <c r="T294" i="16"/>
  <c r="AH293" i="16"/>
  <c r="AG293" i="16"/>
  <c r="AF293" i="16"/>
  <c r="AE293" i="16"/>
  <c r="AC293" i="16"/>
  <c r="AB293" i="16"/>
  <c r="AA293" i="16"/>
  <c r="Z293" i="16"/>
  <c r="W293" i="16"/>
  <c r="O293" i="16" s="1"/>
  <c r="V293" i="16"/>
  <c r="N293" i="16" s="1"/>
  <c r="U293" i="16"/>
  <c r="M293" i="16" s="1"/>
  <c r="T293" i="16"/>
  <c r="L293" i="16" s="1"/>
  <c r="AH292" i="16"/>
  <c r="AG292" i="16"/>
  <c r="AF292" i="16"/>
  <c r="AE292" i="16"/>
  <c r="AC292" i="16"/>
  <c r="AB292" i="16"/>
  <c r="AA292" i="16"/>
  <c r="Z292" i="16"/>
  <c r="W292" i="16"/>
  <c r="O292" i="16" s="1"/>
  <c r="V292" i="16"/>
  <c r="N292" i="16" s="1"/>
  <c r="U292" i="16"/>
  <c r="M292" i="16" s="1"/>
  <c r="T292" i="16"/>
  <c r="AH291" i="16"/>
  <c r="AG291" i="16"/>
  <c r="AF291" i="16"/>
  <c r="AE291" i="16"/>
  <c r="AC291" i="16"/>
  <c r="AB291" i="16"/>
  <c r="AA291" i="16"/>
  <c r="Z291" i="16"/>
  <c r="W291" i="16"/>
  <c r="O291" i="16" s="1"/>
  <c r="V291" i="16"/>
  <c r="N291" i="16" s="1"/>
  <c r="U291" i="16"/>
  <c r="M291" i="16" s="1"/>
  <c r="T291" i="16"/>
  <c r="L291" i="16" s="1"/>
  <c r="AH290" i="16"/>
  <c r="AG290" i="16"/>
  <c r="AF290" i="16"/>
  <c r="AE290" i="16"/>
  <c r="AC290" i="16"/>
  <c r="AB290" i="16"/>
  <c r="AA290" i="16"/>
  <c r="Z290" i="16"/>
  <c r="W290" i="16"/>
  <c r="O290" i="16" s="1"/>
  <c r="V290" i="16"/>
  <c r="N290" i="16" s="1"/>
  <c r="U290" i="16"/>
  <c r="M290" i="16" s="1"/>
  <c r="T290" i="16"/>
  <c r="L290" i="16" s="1"/>
  <c r="AH289" i="16"/>
  <c r="AG289" i="16"/>
  <c r="AF289" i="16"/>
  <c r="AE289" i="16"/>
  <c r="AC289" i="16"/>
  <c r="AB289" i="16"/>
  <c r="AA289" i="16"/>
  <c r="Z289" i="16"/>
  <c r="W289" i="16"/>
  <c r="O289" i="16" s="1"/>
  <c r="V289" i="16"/>
  <c r="N289" i="16" s="1"/>
  <c r="U289" i="16"/>
  <c r="M289" i="16" s="1"/>
  <c r="T289" i="16"/>
  <c r="AH288" i="16"/>
  <c r="AG288" i="16"/>
  <c r="AF288" i="16"/>
  <c r="AE288" i="16"/>
  <c r="AC288" i="16"/>
  <c r="AB288" i="16"/>
  <c r="AA288" i="16"/>
  <c r="Z288" i="16"/>
  <c r="W288" i="16"/>
  <c r="O288" i="16" s="1"/>
  <c r="V288" i="16"/>
  <c r="N288" i="16" s="1"/>
  <c r="U288" i="16"/>
  <c r="M288" i="16" s="1"/>
  <c r="T288" i="16"/>
  <c r="L288" i="16" s="1"/>
  <c r="AH287" i="16"/>
  <c r="AG287" i="16"/>
  <c r="AF287" i="16"/>
  <c r="AE287" i="16"/>
  <c r="AC287" i="16"/>
  <c r="AB287" i="16"/>
  <c r="AA287" i="16"/>
  <c r="Z287" i="16"/>
  <c r="W287" i="16"/>
  <c r="O287" i="16" s="1"/>
  <c r="V287" i="16"/>
  <c r="N287" i="16" s="1"/>
  <c r="U287" i="16"/>
  <c r="M287" i="16" s="1"/>
  <c r="T287" i="16"/>
  <c r="L287" i="16" s="1"/>
  <c r="AH286" i="16"/>
  <c r="AG286" i="16"/>
  <c r="AF286" i="16"/>
  <c r="AE286" i="16"/>
  <c r="AC286" i="16"/>
  <c r="AB286" i="16"/>
  <c r="AA286" i="16"/>
  <c r="Z286" i="16"/>
  <c r="W286" i="16"/>
  <c r="O286" i="16" s="1"/>
  <c r="V286" i="16"/>
  <c r="N286" i="16" s="1"/>
  <c r="U286" i="16"/>
  <c r="M286" i="16" s="1"/>
  <c r="T286" i="16"/>
  <c r="L286" i="16" s="1"/>
  <c r="AM290" i="16" l="1"/>
  <c r="AM292" i="16"/>
  <c r="AM294" i="16"/>
  <c r="AM296" i="16"/>
  <c r="AM298" i="16"/>
  <c r="AM288" i="16"/>
  <c r="AL292" i="16"/>
  <c r="AL294" i="16"/>
  <c r="AL296" i="16"/>
  <c r="AM287" i="16"/>
  <c r="AM291" i="16"/>
  <c r="AM293" i="16"/>
  <c r="AM286" i="16"/>
  <c r="AL293" i="16"/>
  <c r="AL295" i="16"/>
  <c r="AL297" i="16"/>
  <c r="AM289" i="16"/>
  <c r="AM295" i="16"/>
  <c r="AL298" i="16"/>
  <c r="AL291" i="16"/>
  <c r="AL289" i="16"/>
  <c r="AL290" i="16"/>
  <c r="AK298" i="16"/>
  <c r="AK286" i="16"/>
  <c r="AK290" i="16"/>
  <c r="AK293" i="16"/>
  <c r="AJ287" i="16"/>
  <c r="AJ289" i="16"/>
  <c r="AJ292" i="16"/>
  <c r="AJ294" i="16"/>
  <c r="AJ298" i="16"/>
  <c r="AJ286" i="16"/>
  <c r="AJ288" i="16"/>
  <c r="AJ290" i="16"/>
  <c r="AJ291" i="16"/>
  <c r="AJ293" i="16"/>
  <c r="AJ295" i="16"/>
  <c r="AJ296" i="16"/>
  <c r="AJ297" i="16"/>
  <c r="AK297" i="16"/>
  <c r="AK289" i="16"/>
  <c r="AK287" i="16"/>
  <c r="AK291" i="16"/>
  <c r="AK292" i="16"/>
  <c r="AL286" i="16"/>
  <c r="AK288" i="16"/>
  <c r="AK294" i="16"/>
  <c r="AL287" i="16"/>
  <c r="AM297" i="16"/>
  <c r="AL288" i="16"/>
  <c r="X290" i="16"/>
  <c r="X291" i="16"/>
  <c r="X293" i="16"/>
  <c r="X295" i="16"/>
  <c r="X297" i="16"/>
  <c r="AK295" i="16"/>
  <c r="AK296" i="16"/>
  <c r="L294" i="16"/>
  <c r="X294" i="16" s="1"/>
  <c r="L289" i="16"/>
  <c r="X289" i="16" s="1"/>
  <c r="L292" i="16"/>
  <c r="X292" i="16" s="1"/>
  <c r="L296" i="16"/>
  <c r="X296" i="16" s="1"/>
  <c r="X288" i="16"/>
  <c r="X287" i="16"/>
  <c r="X298" i="16"/>
  <c r="X286" i="16"/>
  <c r="W261" i="16"/>
  <c r="O261" i="16" s="1"/>
  <c r="AC261" i="16"/>
  <c r="AH261" i="16"/>
  <c r="V261" i="16"/>
  <c r="N261" i="16" s="1"/>
  <c r="AB261" i="16"/>
  <c r="AG261" i="16"/>
  <c r="U261" i="16"/>
  <c r="M261" i="16" s="1"/>
  <c r="AA261" i="16"/>
  <c r="AF261" i="16"/>
  <c r="T261" i="16"/>
  <c r="L261" i="16" s="1"/>
  <c r="Z261" i="16"/>
  <c r="AE261" i="16"/>
  <c r="W260" i="16"/>
  <c r="O260" i="16" s="1"/>
  <c r="AC260" i="16"/>
  <c r="AH260" i="16"/>
  <c r="V260" i="16"/>
  <c r="N260" i="16" s="1"/>
  <c r="AB260" i="16"/>
  <c r="AG260" i="16"/>
  <c r="U260" i="16"/>
  <c r="M260" i="16" s="1"/>
  <c r="AA260" i="16"/>
  <c r="AF260" i="16"/>
  <c r="T260" i="16"/>
  <c r="L260" i="16" s="1"/>
  <c r="Z260" i="16"/>
  <c r="AE260" i="16"/>
  <c r="AH259" i="16"/>
  <c r="AG259" i="16"/>
  <c r="AF259" i="16"/>
  <c r="AE259" i="16"/>
  <c r="AC259" i="16"/>
  <c r="AB259" i="16"/>
  <c r="AA259" i="16"/>
  <c r="Z259" i="16"/>
  <c r="W259" i="16"/>
  <c r="O259" i="16" s="1"/>
  <c r="V259" i="16"/>
  <c r="N259" i="16" s="1"/>
  <c r="U259" i="16"/>
  <c r="M259" i="16" s="1"/>
  <c r="T259" i="16"/>
  <c r="L259" i="16" s="1"/>
  <c r="AH285" i="16"/>
  <c r="AG285" i="16"/>
  <c r="AF285" i="16"/>
  <c r="AE285" i="16"/>
  <c r="AB285" i="16"/>
  <c r="AA285" i="16"/>
  <c r="Z285" i="16"/>
  <c r="W285" i="16"/>
  <c r="O285" i="16" s="1"/>
  <c r="V285" i="16"/>
  <c r="N285" i="16" s="1"/>
  <c r="U285" i="16"/>
  <c r="M285" i="16" s="1"/>
  <c r="T285" i="16"/>
  <c r="L285" i="16" s="1"/>
  <c r="AC285" i="16"/>
  <c r="AH284" i="16"/>
  <c r="AG284" i="16"/>
  <c r="AF284" i="16"/>
  <c r="AE284" i="16"/>
  <c r="AB284" i="16"/>
  <c r="AA284" i="16"/>
  <c r="Z284" i="16"/>
  <c r="W284" i="16"/>
  <c r="O284" i="16" s="1"/>
  <c r="V284" i="16"/>
  <c r="N284" i="16" s="1"/>
  <c r="U284" i="16"/>
  <c r="M284" i="16" s="1"/>
  <c r="T284" i="16"/>
  <c r="L284" i="16" s="1"/>
  <c r="AC284" i="16"/>
  <c r="AH283" i="16"/>
  <c r="AG283" i="16"/>
  <c r="AF283" i="16"/>
  <c r="AE283" i="16"/>
  <c r="AC283" i="16"/>
  <c r="AB283" i="16"/>
  <c r="AA283" i="16"/>
  <c r="Z283" i="16"/>
  <c r="W283" i="16"/>
  <c r="O283" i="16" s="1"/>
  <c r="V283" i="16"/>
  <c r="N283" i="16" s="1"/>
  <c r="U283" i="16"/>
  <c r="M283" i="16" s="1"/>
  <c r="T283" i="16"/>
  <c r="L283" i="16" s="1"/>
  <c r="AH282" i="16"/>
  <c r="AG282" i="16"/>
  <c r="AF282" i="16"/>
  <c r="AE282" i="16"/>
  <c r="AC282" i="16"/>
  <c r="AB282" i="16"/>
  <c r="AA282" i="16"/>
  <c r="Z282" i="16"/>
  <c r="W282" i="16"/>
  <c r="O282" i="16" s="1"/>
  <c r="V282" i="16"/>
  <c r="N282" i="16" s="1"/>
  <c r="U282" i="16"/>
  <c r="M282" i="16" s="1"/>
  <c r="T282" i="16"/>
  <c r="L282" i="16" s="1"/>
  <c r="AH281" i="16"/>
  <c r="AG281" i="16"/>
  <c r="AF281" i="16"/>
  <c r="AE281" i="16"/>
  <c r="AC281" i="16"/>
  <c r="AB281" i="16"/>
  <c r="AA281" i="16"/>
  <c r="Z281" i="16"/>
  <c r="W281" i="16"/>
  <c r="O281" i="16" s="1"/>
  <c r="V281" i="16"/>
  <c r="N281" i="16" s="1"/>
  <c r="U281" i="16"/>
  <c r="M281" i="16" s="1"/>
  <c r="T281" i="16"/>
  <c r="L281" i="16" s="1"/>
  <c r="AH280" i="16"/>
  <c r="AG280" i="16"/>
  <c r="AF280" i="16"/>
  <c r="AE280" i="16"/>
  <c r="AC280" i="16"/>
  <c r="AB280" i="16"/>
  <c r="AA280" i="16"/>
  <c r="Z280" i="16"/>
  <c r="W280" i="16"/>
  <c r="O280" i="16" s="1"/>
  <c r="V280" i="16"/>
  <c r="N280" i="16" s="1"/>
  <c r="U280" i="16"/>
  <c r="M280" i="16" s="1"/>
  <c r="T280" i="16"/>
  <c r="L280" i="16" s="1"/>
  <c r="AH279" i="16"/>
  <c r="AG279" i="16"/>
  <c r="AF279" i="16"/>
  <c r="AE279" i="16"/>
  <c r="AC279" i="16"/>
  <c r="AB279" i="16"/>
  <c r="AA279" i="16"/>
  <c r="Z279" i="16"/>
  <c r="W279" i="16"/>
  <c r="O279" i="16" s="1"/>
  <c r="V279" i="16"/>
  <c r="N279" i="16" s="1"/>
  <c r="U279" i="16"/>
  <c r="M279" i="16" s="1"/>
  <c r="T279" i="16"/>
  <c r="L279" i="16" s="1"/>
  <c r="S278" i="16"/>
  <c r="R278" i="16"/>
  <c r="Q278" i="16"/>
  <c r="P278" i="16"/>
  <c r="K278" i="16"/>
  <c r="J278" i="16"/>
  <c r="I278" i="16"/>
  <c r="AH277" i="16"/>
  <c r="AG277" i="16"/>
  <c r="AF277" i="16"/>
  <c r="AE277" i="16"/>
  <c r="AC277" i="16"/>
  <c r="AB277" i="16"/>
  <c r="AA277" i="16"/>
  <c r="Z277" i="16"/>
  <c r="W277" i="16"/>
  <c r="V277" i="16"/>
  <c r="U277" i="16"/>
  <c r="T277" i="16"/>
  <c r="AH276" i="16"/>
  <c r="AG276" i="16"/>
  <c r="AF276" i="16"/>
  <c r="AE276" i="16"/>
  <c r="AC276" i="16"/>
  <c r="AB276" i="16"/>
  <c r="AA276" i="16"/>
  <c r="Z276" i="16"/>
  <c r="W276" i="16"/>
  <c r="V276" i="16"/>
  <c r="U276" i="16"/>
  <c r="T276" i="16"/>
  <c r="AH275" i="16"/>
  <c r="AG275" i="16"/>
  <c r="AF275" i="16"/>
  <c r="AE275" i="16"/>
  <c r="AC275" i="16"/>
  <c r="AB275" i="16"/>
  <c r="AA275" i="16"/>
  <c r="Z275" i="16"/>
  <c r="W275" i="16"/>
  <c r="V275" i="16"/>
  <c r="U275" i="16"/>
  <c r="T275" i="16"/>
  <c r="AH274" i="16"/>
  <c r="AG274" i="16"/>
  <c r="AF274" i="16"/>
  <c r="AE274" i="16"/>
  <c r="AC274" i="16"/>
  <c r="AB274" i="16"/>
  <c r="AA274" i="16"/>
  <c r="Z274" i="16"/>
  <c r="W274" i="16"/>
  <c r="V274" i="16"/>
  <c r="U274" i="16"/>
  <c r="T274" i="16"/>
  <c r="AH273" i="16"/>
  <c r="AG273" i="16"/>
  <c r="AF273" i="16"/>
  <c r="AE273" i="16"/>
  <c r="AC273" i="16"/>
  <c r="AB273" i="16"/>
  <c r="AA273" i="16"/>
  <c r="Z273" i="16"/>
  <c r="W273" i="16"/>
  <c r="V273" i="16"/>
  <c r="U273" i="16"/>
  <c r="T273" i="16"/>
  <c r="AH272" i="16"/>
  <c r="AG272" i="16"/>
  <c r="AF272" i="16"/>
  <c r="AE272" i="16"/>
  <c r="AC272" i="16"/>
  <c r="AB272" i="16"/>
  <c r="AA272" i="16"/>
  <c r="Z272" i="16"/>
  <c r="W272" i="16"/>
  <c r="O272" i="16" s="1"/>
  <c r="V272" i="16"/>
  <c r="N272" i="16" s="1"/>
  <c r="U272" i="16"/>
  <c r="M272" i="16" s="1"/>
  <c r="T272" i="16"/>
  <c r="L272" i="16" s="1"/>
  <c r="AH271" i="16"/>
  <c r="AG271" i="16"/>
  <c r="AF271" i="16"/>
  <c r="AE271" i="16"/>
  <c r="AC271" i="16"/>
  <c r="AB271" i="16"/>
  <c r="AA271" i="16"/>
  <c r="Z271" i="16"/>
  <c r="W271" i="16"/>
  <c r="O271" i="16" s="1"/>
  <c r="V271" i="16"/>
  <c r="N271" i="16" s="1"/>
  <c r="U271" i="16"/>
  <c r="M271" i="16" s="1"/>
  <c r="T271" i="16"/>
  <c r="L271" i="16" s="1"/>
  <c r="AH270" i="16"/>
  <c r="AG270" i="16"/>
  <c r="AF270" i="16"/>
  <c r="AE270" i="16"/>
  <c r="AC270" i="16"/>
  <c r="AB270" i="16"/>
  <c r="AA270" i="16"/>
  <c r="Z270" i="16"/>
  <c r="W270" i="16"/>
  <c r="O270" i="16" s="1"/>
  <c r="V270" i="16"/>
  <c r="N270" i="16" s="1"/>
  <c r="U270" i="16"/>
  <c r="M270" i="16" s="1"/>
  <c r="T270" i="16"/>
  <c r="L270" i="16" s="1"/>
  <c r="AH269" i="16"/>
  <c r="AG269" i="16"/>
  <c r="AF269" i="16"/>
  <c r="AE269" i="16"/>
  <c r="AC269" i="16"/>
  <c r="AB269" i="16"/>
  <c r="AA269" i="16"/>
  <c r="Z269" i="16"/>
  <c r="W269" i="16"/>
  <c r="O269" i="16" s="1"/>
  <c r="V269" i="16"/>
  <c r="N269" i="16" s="1"/>
  <c r="U269" i="16"/>
  <c r="M269" i="16" s="1"/>
  <c r="T269" i="16"/>
  <c r="L269" i="16" s="1"/>
  <c r="AH268" i="16"/>
  <c r="AG268" i="16"/>
  <c r="AF268" i="16"/>
  <c r="AE268" i="16"/>
  <c r="AC268" i="16"/>
  <c r="AB268" i="16"/>
  <c r="AA268" i="16"/>
  <c r="Z268" i="16"/>
  <c r="W268" i="16"/>
  <c r="O268" i="16" s="1"/>
  <c r="V268" i="16"/>
  <c r="N268" i="16" s="1"/>
  <c r="U268" i="16"/>
  <c r="M268" i="16" s="1"/>
  <c r="T268" i="16"/>
  <c r="L268" i="16" s="1"/>
  <c r="AH267" i="16"/>
  <c r="AG267" i="16"/>
  <c r="AF267" i="16"/>
  <c r="AE267" i="16"/>
  <c r="AC267" i="16"/>
  <c r="AB267" i="16"/>
  <c r="AA267" i="16"/>
  <c r="Z267" i="16"/>
  <c r="W267" i="16"/>
  <c r="O267" i="16" s="1"/>
  <c r="V267" i="16"/>
  <c r="N267" i="16" s="1"/>
  <c r="U267" i="16"/>
  <c r="M267" i="16" s="1"/>
  <c r="T267" i="16"/>
  <c r="L267" i="16" s="1"/>
  <c r="AH266" i="16"/>
  <c r="AG266" i="16"/>
  <c r="AF266" i="16"/>
  <c r="AE266" i="16"/>
  <c r="AC266" i="16"/>
  <c r="AB266" i="16"/>
  <c r="AA266" i="16"/>
  <c r="Z266" i="16"/>
  <c r="W266" i="16"/>
  <c r="O266" i="16" s="1"/>
  <c r="V266" i="16"/>
  <c r="N266" i="16" s="1"/>
  <c r="U266" i="16"/>
  <c r="M266" i="16" s="1"/>
  <c r="T266" i="16"/>
  <c r="L266" i="16" s="1"/>
  <c r="AH265" i="16"/>
  <c r="AG265" i="16"/>
  <c r="AF265" i="16"/>
  <c r="AE265" i="16"/>
  <c r="AC265" i="16"/>
  <c r="AB265" i="16"/>
  <c r="AA265" i="16"/>
  <c r="Z265" i="16"/>
  <c r="W265" i="16"/>
  <c r="O265" i="16" s="1"/>
  <c r="V265" i="16"/>
  <c r="N265" i="16" s="1"/>
  <c r="U265" i="16"/>
  <c r="M265" i="16" s="1"/>
  <c r="T265" i="16"/>
  <c r="L265" i="16" s="1"/>
  <c r="AH264" i="16"/>
  <c r="AG264" i="16"/>
  <c r="AF264" i="16"/>
  <c r="AE264" i="16"/>
  <c r="AC264" i="16"/>
  <c r="AB264" i="16"/>
  <c r="AA264" i="16"/>
  <c r="Z264" i="16"/>
  <c r="W264" i="16"/>
  <c r="O264" i="16" s="1"/>
  <c r="V264" i="16"/>
  <c r="N264" i="16" s="1"/>
  <c r="U264" i="16"/>
  <c r="M264" i="16" s="1"/>
  <c r="T264" i="16"/>
  <c r="L264" i="16" s="1"/>
  <c r="AH263" i="16"/>
  <c r="AG263" i="16"/>
  <c r="AF263" i="16"/>
  <c r="AE263" i="16"/>
  <c r="AC263" i="16"/>
  <c r="AB263" i="16"/>
  <c r="AA263" i="16"/>
  <c r="Z263" i="16"/>
  <c r="W263" i="16"/>
  <c r="O263" i="16" s="1"/>
  <c r="V263" i="16"/>
  <c r="N263" i="16" s="1"/>
  <c r="U263" i="16"/>
  <c r="M263" i="16" s="1"/>
  <c r="T263" i="16"/>
  <c r="L263" i="16" s="1"/>
  <c r="AM273" i="16" l="1"/>
  <c r="AM275" i="16"/>
  <c r="AM277" i="16"/>
  <c r="AH278" i="16"/>
  <c r="AM276" i="16"/>
  <c r="AG278" i="16"/>
  <c r="AL274" i="16"/>
  <c r="AM274" i="16"/>
  <c r="AJ266" i="16"/>
  <c r="AJ268" i="16"/>
  <c r="AJ274" i="16"/>
  <c r="AK267" i="16"/>
  <c r="AK269" i="16"/>
  <c r="AK270" i="16"/>
  <c r="AK276" i="16"/>
  <c r="AJ276" i="16"/>
  <c r="AL265" i="16"/>
  <c r="AL268" i="16"/>
  <c r="AL269" i="16"/>
  <c r="AL270" i="16"/>
  <c r="AL271" i="16"/>
  <c r="AL272" i="16"/>
  <c r="AL273" i="16"/>
  <c r="AL275" i="16"/>
  <c r="AL276" i="16"/>
  <c r="AL277" i="16"/>
  <c r="AJ279" i="16"/>
  <c r="AJ280" i="16"/>
  <c r="AJ282" i="16"/>
  <c r="AJ283" i="16"/>
  <c r="AJ265" i="16"/>
  <c r="AJ277" i="16"/>
  <c r="AL266" i="16"/>
  <c r="AL267" i="16"/>
  <c r="AJ267" i="16"/>
  <c r="W278" i="16"/>
  <c r="O278" i="16" s="1"/>
  <c r="T278" i="16"/>
  <c r="U278" i="16"/>
  <c r="M278" i="16" s="1"/>
  <c r="V278" i="16"/>
  <c r="N278" i="16" s="1"/>
  <c r="AJ273" i="16"/>
  <c r="AJ259" i="16"/>
  <c r="AJ264" i="16"/>
  <c r="AM265" i="16"/>
  <c r="AM271" i="16"/>
  <c r="AM269" i="16"/>
  <c r="AM270" i="16"/>
  <c r="AM279" i="16"/>
  <c r="AM281" i="16"/>
  <c r="AM259" i="16"/>
  <c r="AM264" i="16"/>
  <c r="AM280" i="16"/>
  <c r="AM282" i="16"/>
  <c r="AL282" i="16"/>
  <c r="AL283" i="16"/>
  <c r="AL259" i="16"/>
  <c r="AK259" i="16"/>
  <c r="AJ269" i="16"/>
  <c r="AJ270" i="16"/>
  <c r="AJ271" i="16"/>
  <c r="AJ272" i="16"/>
  <c r="AM263" i="16"/>
  <c r="AM283" i="16"/>
  <c r="AJ263" i="16"/>
  <c r="AK265" i="16"/>
  <c r="AK277" i="16"/>
  <c r="AK279" i="16"/>
  <c r="AK272" i="16"/>
  <c r="AK273" i="16"/>
  <c r="AK274" i="16"/>
  <c r="AL263" i="16"/>
  <c r="AK266" i="16"/>
  <c r="AK268" i="16"/>
  <c r="AK280" i="16"/>
  <c r="AF278" i="16"/>
  <c r="AJ275" i="16"/>
  <c r="Z278" i="16"/>
  <c r="AM266" i="16"/>
  <c r="AM267" i="16"/>
  <c r="AM268" i="16"/>
  <c r="AM272" i="16"/>
  <c r="AL280" i="16"/>
  <c r="AL281" i="16"/>
  <c r="AK263" i="16"/>
  <c r="AJ281" i="16"/>
  <c r="AL279" i="16"/>
  <c r="AK282" i="16"/>
  <c r="AK271" i="16"/>
  <c r="AL260" i="16"/>
  <c r="AL264" i="16"/>
  <c r="AJ284" i="16"/>
  <c r="AK285" i="16"/>
  <c r="AK260" i="16"/>
  <c r="AE278" i="16"/>
  <c r="AL285" i="16"/>
  <c r="AJ261" i="16"/>
  <c r="AK284" i="16"/>
  <c r="L278" i="16"/>
  <c r="AK261" i="16"/>
  <c r="X259" i="16"/>
  <c r="AM260" i="16"/>
  <c r="AM261" i="16"/>
  <c r="AJ285" i="16"/>
  <c r="AJ260" i="16"/>
  <c r="AL261" i="16"/>
  <c r="AK264" i="16"/>
  <c r="X279" i="16"/>
  <c r="X280" i="16"/>
  <c r="X281" i="16"/>
  <c r="X282" i="16"/>
  <c r="X283" i="16"/>
  <c r="X284" i="16"/>
  <c r="AK275" i="16"/>
  <c r="AK281" i="16"/>
  <c r="AK283" i="16"/>
  <c r="AL284" i="16"/>
  <c r="AM285" i="16"/>
  <c r="X272" i="16"/>
  <c r="X271" i="16"/>
  <c r="X270" i="16"/>
  <c r="X269" i="16"/>
  <c r="X268" i="16"/>
  <c r="X267" i="16"/>
  <c r="X266" i="16"/>
  <c r="X265" i="16"/>
  <c r="X264" i="16"/>
  <c r="X263" i="16"/>
  <c r="X285" i="16"/>
  <c r="AM284" i="16"/>
  <c r="AC278" i="16"/>
  <c r="AA278" i="16"/>
  <c r="AB278" i="16"/>
  <c r="AL278" i="16" l="1"/>
  <c r="AM278" i="16"/>
  <c r="X278" i="16"/>
  <c r="AK278" i="16"/>
  <c r="AJ278" i="16"/>
  <c r="Z256" i="16" l="1"/>
  <c r="AA256" i="16"/>
  <c r="AB256" i="16"/>
  <c r="AC256" i="16"/>
  <c r="AE256" i="16"/>
  <c r="AF256" i="16"/>
  <c r="AG256" i="16"/>
  <c r="AH256" i="16"/>
  <c r="Z257" i="16"/>
  <c r="AA257" i="16"/>
  <c r="AB257" i="16"/>
  <c r="AC257" i="16"/>
  <c r="AE257" i="16"/>
  <c r="AF257" i="16"/>
  <c r="AG257" i="16"/>
  <c r="AH257" i="16"/>
  <c r="Z258" i="16"/>
  <c r="AA258" i="16"/>
  <c r="AB258" i="16"/>
  <c r="AC258" i="16"/>
  <c r="AE258" i="16"/>
  <c r="AF258" i="16"/>
  <c r="AG258" i="16"/>
  <c r="AH258" i="16"/>
  <c r="T256" i="16"/>
  <c r="L256" i="16" s="1"/>
  <c r="U256" i="16"/>
  <c r="M256" i="16" s="1"/>
  <c r="V256" i="16"/>
  <c r="N256" i="16" s="1"/>
  <c r="W256" i="16"/>
  <c r="O256" i="16" s="1"/>
  <c r="T257" i="16"/>
  <c r="L257" i="16" s="1"/>
  <c r="U257" i="16"/>
  <c r="M257" i="16" s="1"/>
  <c r="V257" i="16"/>
  <c r="N257" i="16" s="1"/>
  <c r="W257" i="16"/>
  <c r="O257" i="16" s="1"/>
  <c r="T258" i="16"/>
  <c r="L258" i="16" s="1"/>
  <c r="U258" i="16"/>
  <c r="M258" i="16" s="1"/>
  <c r="V258" i="16"/>
  <c r="N258" i="16" s="1"/>
  <c r="W258" i="16"/>
  <c r="O258" i="16" s="1"/>
  <c r="AL257" i="16" l="1"/>
  <c r="AJ258" i="16"/>
  <c r="AJ257" i="16"/>
  <c r="AL258" i="16"/>
  <c r="AJ256" i="16"/>
  <c r="AM258" i="16"/>
  <c r="AM256" i="16"/>
  <c r="AK256" i="16"/>
  <c r="AL256" i="16"/>
  <c r="AK258" i="16"/>
  <c r="AK257" i="16"/>
  <c r="AM257" i="16"/>
  <c r="X257" i="16"/>
  <c r="X258" i="16"/>
  <c r="X256" i="16"/>
  <c r="Q12" i="16" l="1"/>
  <c r="R12" i="16"/>
  <c r="S12" i="16"/>
  <c r="P12" i="16"/>
  <c r="D12" i="21"/>
  <c r="E12" i="21"/>
  <c r="F12" i="21"/>
  <c r="C12" i="21"/>
  <c r="D11" i="21"/>
  <c r="E11" i="21"/>
  <c r="F11" i="21"/>
  <c r="C11" i="21"/>
  <c r="D10" i="21"/>
  <c r="E10" i="21"/>
  <c r="F10" i="21"/>
  <c r="C10" i="21"/>
  <c r="D9" i="21"/>
  <c r="E9" i="21"/>
  <c r="F9" i="21"/>
  <c r="C9" i="21"/>
  <c r="V128" i="16" l="1"/>
  <c r="H132" i="16" l="1"/>
  <c r="Q132" i="16"/>
  <c r="R132" i="16"/>
  <c r="S132" i="16"/>
  <c r="W132" i="16" s="1"/>
  <c r="O132" i="16" s="1"/>
  <c r="P132" i="16"/>
  <c r="T132" i="16" s="1"/>
  <c r="L132" i="16" s="1"/>
  <c r="J132" i="16"/>
  <c r="I132" i="16"/>
  <c r="T128" i="16"/>
  <c r="U128" i="16"/>
  <c r="W128" i="16"/>
  <c r="T129" i="16"/>
  <c r="U129" i="16"/>
  <c r="V129" i="16"/>
  <c r="W129" i="16"/>
  <c r="T130" i="16"/>
  <c r="U130" i="16"/>
  <c r="V130" i="16"/>
  <c r="W130" i="16"/>
  <c r="T131" i="16"/>
  <c r="U131" i="16"/>
  <c r="V131" i="16"/>
  <c r="W131" i="16"/>
  <c r="Z128" i="16"/>
  <c r="AA128" i="16"/>
  <c r="AB128" i="16"/>
  <c r="AC128" i="16"/>
  <c r="AE128" i="16"/>
  <c r="AF128" i="16"/>
  <c r="AG128" i="16"/>
  <c r="AH128" i="16"/>
  <c r="Z129" i="16"/>
  <c r="AA129" i="16"/>
  <c r="AB129" i="16"/>
  <c r="AC129" i="16"/>
  <c r="AE129" i="16"/>
  <c r="AF129" i="16"/>
  <c r="AK129" i="16" s="1"/>
  <c r="AG129" i="16"/>
  <c r="AH129" i="16"/>
  <c r="Z130" i="16"/>
  <c r="AA130" i="16"/>
  <c r="AB130" i="16"/>
  <c r="AC130" i="16"/>
  <c r="AE130" i="16"/>
  <c r="AF130" i="16"/>
  <c r="AK130" i="16" s="1"/>
  <c r="AG130" i="16"/>
  <c r="AH130" i="16"/>
  <c r="Z131" i="16"/>
  <c r="AA131" i="16"/>
  <c r="AB131" i="16"/>
  <c r="AC131" i="16"/>
  <c r="AE131" i="16"/>
  <c r="AF131" i="16"/>
  <c r="AG131" i="16"/>
  <c r="AH131" i="16"/>
  <c r="Z132" i="16"/>
  <c r="AJ129" i="16" l="1"/>
  <c r="AJ131" i="16"/>
  <c r="AL130" i="16"/>
  <c r="AM129" i="16"/>
  <c r="AJ130" i="16"/>
  <c r="AL129" i="16"/>
  <c r="AL131" i="16"/>
  <c r="AM131" i="16"/>
  <c r="AM130" i="16"/>
  <c r="AK128" i="16"/>
  <c r="AK131" i="16"/>
  <c r="AM128" i="16"/>
  <c r="U132" i="16"/>
  <c r="M132" i="16" s="1"/>
  <c r="AJ128" i="16"/>
  <c r="AE132" i="16"/>
  <c r="AJ132" i="16" s="1"/>
  <c r="AL128" i="16"/>
  <c r="AG132" i="16"/>
  <c r="AC132" i="16"/>
  <c r="AH132" i="16"/>
  <c r="AB132" i="16"/>
  <c r="V132" i="16"/>
  <c r="N132" i="16" s="1"/>
  <c r="AA132" i="16"/>
  <c r="AF132" i="16"/>
  <c r="X132" i="16" l="1"/>
  <c r="AL132" i="16"/>
  <c r="AM132" i="16"/>
  <c r="AK132" i="16"/>
  <c r="A12" i="13" l="1"/>
  <c r="Z243" i="16"/>
  <c r="AA243" i="16"/>
  <c r="AB243" i="16"/>
  <c r="AC243" i="16"/>
  <c r="AE243" i="16"/>
  <c r="AF243" i="16"/>
  <c r="AG243" i="16"/>
  <c r="AH243" i="16"/>
  <c r="Z244" i="16"/>
  <c r="AA244" i="16"/>
  <c r="AB244" i="16"/>
  <c r="AC244" i="16"/>
  <c r="AE244" i="16"/>
  <c r="AF244" i="16"/>
  <c r="AG244" i="16"/>
  <c r="AH244" i="16"/>
  <c r="Z245" i="16"/>
  <c r="AA245" i="16"/>
  <c r="AB245" i="16"/>
  <c r="AC245" i="16"/>
  <c r="AE245" i="16"/>
  <c r="AF245" i="16"/>
  <c r="AG245" i="16"/>
  <c r="AH245" i="16"/>
  <c r="Z246" i="16"/>
  <c r="AA246" i="16"/>
  <c r="AB246" i="16"/>
  <c r="AC246" i="16"/>
  <c r="AE246" i="16"/>
  <c r="AJ246" i="16" s="1"/>
  <c r="AF246" i="16"/>
  <c r="AG246" i="16"/>
  <c r="AH246" i="16"/>
  <c r="Z247" i="16"/>
  <c r="AA247" i="16"/>
  <c r="AB247" i="16"/>
  <c r="AC247" i="16"/>
  <c r="AE247" i="16"/>
  <c r="AF247" i="16"/>
  <c r="AG247" i="16"/>
  <c r="AH247" i="16"/>
  <c r="Z248" i="16"/>
  <c r="AA248" i="16"/>
  <c r="AB248" i="16"/>
  <c r="AC248" i="16"/>
  <c r="AE248" i="16"/>
  <c r="AF248" i="16"/>
  <c r="AG248" i="16"/>
  <c r="AH248" i="16"/>
  <c r="Z249" i="16"/>
  <c r="AA249" i="16"/>
  <c r="AB249" i="16"/>
  <c r="AC249" i="16"/>
  <c r="AE249" i="16"/>
  <c r="AF249" i="16"/>
  <c r="AG249" i="16"/>
  <c r="AH249" i="16"/>
  <c r="Z250" i="16"/>
  <c r="AA250" i="16"/>
  <c r="AB250" i="16"/>
  <c r="AC250" i="16"/>
  <c r="AE250" i="16"/>
  <c r="AF250" i="16"/>
  <c r="AG250" i="16"/>
  <c r="AH250" i="16"/>
  <c r="Z251" i="16"/>
  <c r="AA251" i="16"/>
  <c r="AB251" i="16"/>
  <c r="AC251" i="16"/>
  <c r="AE251" i="16"/>
  <c r="AF251" i="16"/>
  <c r="AG251" i="16"/>
  <c r="AH251" i="16"/>
  <c r="Z252" i="16"/>
  <c r="AA252" i="16"/>
  <c r="AB252" i="16"/>
  <c r="AC252" i="16"/>
  <c r="AE252" i="16"/>
  <c r="AF252" i="16"/>
  <c r="AG252" i="16"/>
  <c r="AH252" i="16"/>
  <c r="Z253" i="16"/>
  <c r="AA253" i="16"/>
  <c r="AB253" i="16"/>
  <c r="AC253" i="16"/>
  <c r="AE253" i="16"/>
  <c r="AF253" i="16"/>
  <c r="AG253" i="16"/>
  <c r="AH253" i="16"/>
  <c r="Z254" i="16"/>
  <c r="AA254" i="16"/>
  <c r="AB254" i="16"/>
  <c r="AC254" i="16"/>
  <c r="AE254" i="16"/>
  <c r="AF254" i="16"/>
  <c r="AG254" i="16"/>
  <c r="AH254" i="16"/>
  <c r="Z255" i="16"/>
  <c r="AA255" i="16"/>
  <c r="AB255" i="16"/>
  <c r="AC255" i="16"/>
  <c r="AE255" i="16"/>
  <c r="AF255" i="16"/>
  <c r="AG255" i="16"/>
  <c r="AH255" i="16"/>
  <c r="T243" i="16"/>
  <c r="L243" i="16" s="1"/>
  <c r="U243" i="16"/>
  <c r="M243" i="16" s="1"/>
  <c r="V243" i="16"/>
  <c r="N243" i="16" s="1"/>
  <c r="W243" i="16"/>
  <c r="O243" i="16" s="1"/>
  <c r="T244" i="16"/>
  <c r="L244" i="16" s="1"/>
  <c r="U244" i="16"/>
  <c r="M244" i="16" s="1"/>
  <c r="V244" i="16"/>
  <c r="N244" i="16" s="1"/>
  <c r="W244" i="16"/>
  <c r="O244" i="16" s="1"/>
  <c r="T245" i="16"/>
  <c r="L245" i="16" s="1"/>
  <c r="U245" i="16"/>
  <c r="M245" i="16" s="1"/>
  <c r="V245" i="16"/>
  <c r="N245" i="16" s="1"/>
  <c r="W245" i="16"/>
  <c r="O245" i="16" s="1"/>
  <c r="T246" i="16"/>
  <c r="L246" i="16" s="1"/>
  <c r="U246" i="16"/>
  <c r="M246" i="16" s="1"/>
  <c r="V246" i="16"/>
  <c r="N246" i="16" s="1"/>
  <c r="W246" i="16"/>
  <c r="O246" i="16" s="1"/>
  <c r="T247" i="16"/>
  <c r="L247" i="16" s="1"/>
  <c r="U247" i="16"/>
  <c r="M247" i="16" s="1"/>
  <c r="V247" i="16"/>
  <c r="N247" i="16" s="1"/>
  <c r="W247" i="16"/>
  <c r="O247" i="16" s="1"/>
  <c r="T248" i="16"/>
  <c r="L248" i="16" s="1"/>
  <c r="U248" i="16"/>
  <c r="M248" i="16" s="1"/>
  <c r="V248" i="16"/>
  <c r="N248" i="16" s="1"/>
  <c r="W248" i="16"/>
  <c r="O248" i="16" s="1"/>
  <c r="T249" i="16"/>
  <c r="L249" i="16" s="1"/>
  <c r="U249" i="16"/>
  <c r="M249" i="16" s="1"/>
  <c r="V249" i="16"/>
  <c r="N249" i="16" s="1"/>
  <c r="W249" i="16"/>
  <c r="O249" i="16" s="1"/>
  <c r="T250" i="16"/>
  <c r="L250" i="16" s="1"/>
  <c r="U250" i="16"/>
  <c r="M250" i="16" s="1"/>
  <c r="V250" i="16"/>
  <c r="N250" i="16" s="1"/>
  <c r="W250" i="16"/>
  <c r="O250" i="16" s="1"/>
  <c r="T251" i="16"/>
  <c r="L251" i="16" s="1"/>
  <c r="U251" i="16"/>
  <c r="M251" i="16" s="1"/>
  <c r="V251" i="16"/>
  <c r="N251" i="16" s="1"/>
  <c r="W251" i="16"/>
  <c r="O251" i="16" s="1"/>
  <c r="T252" i="16"/>
  <c r="L252" i="16" s="1"/>
  <c r="U252" i="16"/>
  <c r="M252" i="16" s="1"/>
  <c r="V252" i="16"/>
  <c r="N252" i="16" s="1"/>
  <c r="W252" i="16"/>
  <c r="O252" i="16" s="1"/>
  <c r="T253" i="16"/>
  <c r="L253" i="16" s="1"/>
  <c r="U253" i="16"/>
  <c r="M253" i="16" s="1"/>
  <c r="V253" i="16"/>
  <c r="N253" i="16" s="1"/>
  <c r="W253" i="16"/>
  <c r="O253" i="16" s="1"/>
  <c r="T254" i="16"/>
  <c r="L254" i="16" s="1"/>
  <c r="U254" i="16"/>
  <c r="M254" i="16" s="1"/>
  <c r="V254" i="16"/>
  <c r="N254" i="16" s="1"/>
  <c r="W254" i="16"/>
  <c r="O254" i="16" s="1"/>
  <c r="T255" i="16"/>
  <c r="L255" i="16" s="1"/>
  <c r="U255" i="16"/>
  <c r="M255" i="16" s="1"/>
  <c r="V255" i="16"/>
  <c r="N255" i="16" s="1"/>
  <c r="W255" i="16"/>
  <c r="O255" i="16" s="1"/>
  <c r="T186" i="16"/>
  <c r="U186" i="16"/>
  <c r="T187" i="16"/>
  <c r="U187" i="16"/>
  <c r="T188" i="16"/>
  <c r="U188" i="16"/>
  <c r="S189" i="16"/>
  <c r="P189" i="16"/>
  <c r="Q189" i="16"/>
  <c r="R189" i="16"/>
  <c r="H189" i="16"/>
  <c r="I189" i="16"/>
  <c r="K189" i="16"/>
  <c r="J189" i="16"/>
  <c r="AB189" i="16" s="1"/>
  <c r="Z186" i="16"/>
  <c r="AA186" i="16"/>
  <c r="AB186" i="16"/>
  <c r="AC186" i="16"/>
  <c r="AE186" i="16"/>
  <c r="AF186" i="16"/>
  <c r="AG186" i="16"/>
  <c r="AH186" i="16"/>
  <c r="Z187" i="16"/>
  <c r="AA187" i="16"/>
  <c r="AB187" i="16"/>
  <c r="AC187" i="16"/>
  <c r="AE187" i="16"/>
  <c r="AF187" i="16"/>
  <c r="AG187" i="16"/>
  <c r="AH187" i="16"/>
  <c r="Z188" i="16"/>
  <c r="AA188" i="16"/>
  <c r="AB188" i="16"/>
  <c r="AC188" i="16"/>
  <c r="AE188" i="16"/>
  <c r="AF188" i="16"/>
  <c r="AG188" i="16"/>
  <c r="AH188" i="16"/>
  <c r="Z184" i="16"/>
  <c r="AA184" i="16"/>
  <c r="AK184" i="16" s="1"/>
  <c r="AB184" i="16"/>
  <c r="AC184" i="16"/>
  <c r="AE184" i="16"/>
  <c r="AF184" i="16"/>
  <c r="AG184" i="16"/>
  <c r="AL184" i="16" s="1"/>
  <c r="AH184" i="16"/>
  <c r="P172" i="16"/>
  <c r="Q172" i="16"/>
  <c r="H172" i="16"/>
  <c r="I172" i="16"/>
  <c r="P162" i="16"/>
  <c r="Q162" i="16"/>
  <c r="H162" i="16"/>
  <c r="I162" i="16"/>
  <c r="P119" i="16"/>
  <c r="Q119" i="16"/>
  <c r="H119" i="16"/>
  <c r="I119" i="16"/>
  <c r="P102" i="16"/>
  <c r="Q102" i="16"/>
  <c r="H102" i="16"/>
  <c r="I102" i="16"/>
  <c r="P90" i="16"/>
  <c r="Q90" i="16"/>
  <c r="H90" i="16"/>
  <c r="I90" i="16"/>
  <c r="T77" i="16"/>
  <c r="U77" i="16"/>
  <c r="T78" i="16"/>
  <c r="U78" i="16"/>
  <c r="T79" i="16"/>
  <c r="U79" i="16"/>
  <c r="P80" i="16"/>
  <c r="Q80" i="16"/>
  <c r="H80" i="16"/>
  <c r="I80" i="16"/>
  <c r="P72" i="16"/>
  <c r="Q72" i="16"/>
  <c r="H72" i="16"/>
  <c r="I72" i="16"/>
  <c r="P66" i="16"/>
  <c r="Q66" i="16"/>
  <c r="AM250" i="16" l="1"/>
  <c r="AM247" i="16"/>
  <c r="AJ184" i="16"/>
  <c r="AJ187" i="16"/>
  <c r="AL245" i="16"/>
  <c r="AC189" i="16"/>
  <c r="T189" i="16"/>
  <c r="AJ247" i="16"/>
  <c r="AK187" i="16"/>
  <c r="U189" i="16"/>
  <c r="M189" i="16" s="1"/>
  <c r="AJ186" i="16"/>
  <c r="AL187" i="16"/>
  <c r="V189" i="16"/>
  <c r="N189" i="16" s="1"/>
  <c r="AM184" i="16"/>
  <c r="AM187" i="16"/>
  <c r="AM245" i="16"/>
  <c r="AL246" i="16"/>
  <c r="AL243" i="16"/>
  <c r="AL244" i="16"/>
  <c r="AL255" i="16"/>
  <c r="AL252" i="16"/>
  <c r="AL251" i="16"/>
  <c r="AL248" i="16"/>
  <c r="AK249" i="16"/>
  <c r="AJ250" i="16"/>
  <c r="AJ249" i="16"/>
  <c r="AJ254" i="16"/>
  <c r="U172" i="16"/>
  <c r="M172" i="16" s="1"/>
  <c r="AJ248" i="16"/>
  <c r="AJ252" i="16"/>
  <c r="AA189" i="16"/>
  <c r="AG189" i="16"/>
  <c r="AL189" i="16" s="1"/>
  <c r="T72" i="16"/>
  <c r="L72" i="16" s="1"/>
  <c r="T80" i="16"/>
  <c r="L80" i="16" s="1"/>
  <c r="U119" i="16"/>
  <c r="T162" i="16"/>
  <c r="L162" i="16" s="1"/>
  <c r="U102" i="16"/>
  <c r="M102" i="16" s="1"/>
  <c r="U90" i="16"/>
  <c r="M90" i="16" s="1"/>
  <c r="AK186" i="16"/>
  <c r="Z189" i="16"/>
  <c r="AL188" i="16"/>
  <c r="AK188" i="16"/>
  <c r="AM188" i="16"/>
  <c r="AM186" i="16"/>
  <c r="AL186" i="16"/>
  <c r="AJ188" i="16"/>
  <c r="T119" i="16"/>
  <c r="U162" i="16"/>
  <c r="M162" i="16" s="1"/>
  <c r="T172" i="16"/>
  <c r="L172" i="16" s="1"/>
  <c r="AK245" i="16"/>
  <c r="AL250" i="16"/>
  <c r="AF189" i="16"/>
  <c r="AK250" i="16"/>
  <c r="AL249" i="16"/>
  <c r="T90" i="16"/>
  <c r="L90" i="16" s="1"/>
  <c r="U72" i="16"/>
  <c r="M72" i="16" s="1"/>
  <c r="U80" i="16"/>
  <c r="M80" i="16" s="1"/>
  <c r="T102" i="16"/>
  <c r="L102" i="16" s="1"/>
  <c r="W189" i="16"/>
  <c r="O189" i="16" s="1"/>
  <c r="L189" i="16"/>
  <c r="AK251" i="16"/>
  <c r="AJ245" i="16"/>
  <c r="AM253" i="16"/>
  <c r="AK244" i="16"/>
  <c r="AL254" i="16"/>
  <c r="AJ244" i="16"/>
  <c r="AJ251" i="16"/>
  <c r="AK253" i="16"/>
  <c r="AK252" i="16"/>
  <c r="AL247" i="16"/>
  <c r="AM254" i="16"/>
  <c r="AM249" i="16"/>
  <c r="AK247" i="16"/>
  <c r="AL253" i="16"/>
  <c r="AK254" i="16"/>
  <c r="AK248" i="16"/>
  <c r="AM255" i="16"/>
  <c r="AM246" i="16"/>
  <c r="AK255" i="16"/>
  <c r="AJ253" i="16"/>
  <c r="AJ255" i="16"/>
  <c r="AK246" i="16"/>
  <c r="AM244" i="16"/>
  <c r="AM251" i="16"/>
  <c r="AK243" i="16"/>
  <c r="AM252" i="16"/>
  <c r="AM248" i="16"/>
  <c r="AM243" i="16"/>
  <c r="AJ243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AE189" i="16"/>
  <c r="AH189" i="16"/>
  <c r="AM189" i="16" s="1"/>
  <c r="AJ189" i="16" l="1"/>
  <c r="AK189" i="16"/>
  <c r="X189" i="16"/>
  <c r="H66" i="16"/>
  <c r="T66" i="16" s="1"/>
  <c r="L66" i="16" s="1"/>
  <c r="I66" i="16"/>
  <c r="U66" i="16" s="1"/>
  <c r="M66" i="16" s="1"/>
  <c r="P51" i="16"/>
  <c r="Q51" i="16"/>
  <c r="H51" i="16"/>
  <c r="I51" i="16"/>
  <c r="P34" i="16"/>
  <c r="Q34" i="16"/>
  <c r="H34" i="16"/>
  <c r="I34" i="16"/>
  <c r="P22" i="16"/>
  <c r="Q22" i="16"/>
  <c r="H22" i="16"/>
  <c r="I22" i="16"/>
  <c r="H12" i="16"/>
  <c r="I12" i="16"/>
  <c r="T12" i="16" l="1"/>
  <c r="T22" i="16"/>
  <c r="L22" i="16" s="1"/>
  <c r="T51" i="16"/>
  <c r="U22" i="16"/>
  <c r="M22" i="16" s="1"/>
  <c r="U34" i="16"/>
  <c r="M34" i="16" s="1"/>
  <c r="U51" i="16"/>
  <c r="U12" i="16"/>
  <c r="M12" i="16" s="1"/>
  <c r="T34" i="16"/>
  <c r="L34" i="16" s="1"/>
  <c r="C12" i="13"/>
  <c r="D12" i="13"/>
  <c r="E12" i="13"/>
  <c r="B12" i="13"/>
  <c r="N5" i="20" l="1"/>
  <c r="N9" i="20" s="1"/>
  <c r="J5" i="20"/>
  <c r="J9" i="20" s="1"/>
  <c r="F5" i="20"/>
  <c r="F9" i="20" s="1"/>
  <c r="B5" i="20"/>
  <c r="B9" i="20" s="1"/>
  <c r="F19" i="1"/>
  <c r="E19" i="1"/>
  <c r="D19" i="1"/>
  <c r="G15" i="1"/>
  <c r="F15" i="1"/>
  <c r="E15" i="1"/>
  <c r="D15" i="1"/>
  <c r="A2" i="1"/>
  <c r="E8" i="21"/>
  <c r="J12" i="16"/>
  <c r="B6" i="13" l="1"/>
  <c r="B11" i="13" s="1"/>
  <c r="B3" i="13"/>
  <c r="C3" i="13"/>
  <c r="C6" i="13"/>
  <c r="C11" i="13" s="1"/>
  <c r="D6" i="13"/>
  <c r="D11" i="13" s="1"/>
  <c r="D3" i="13"/>
  <c r="E3" i="13"/>
  <c r="E6" i="13"/>
  <c r="E11" i="13" s="1"/>
  <c r="Z168" i="16"/>
  <c r="AA168" i="16"/>
  <c r="AB168" i="16"/>
  <c r="AC168" i="16"/>
  <c r="AE168" i="16"/>
  <c r="AJ168" i="16" s="1"/>
  <c r="AF168" i="16"/>
  <c r="AG168" i="16"/>
  <c r="AH168" i="16"/>
  <c r="Z169" i="16"/>
  <c r="AA169" i="16"/>
  <c r="AB169" i="16"/>
  <c r="AC169" i="16"/>
  <c r="AE169" i="16"/>
  <c r="AF169" i="16"/>
  <c r="AK169" i="16" s="1"/>
  <c r="AG169" i="16"/>
  <c r="AH169" i="16"/>
  <c r="Z170" i="16"/>
  <c r="AA170" i="16"/>
  <c r="AB170" i="16"/>
  <c r="AC170" i="16"/>
  <c r="AE170" i="16"/>
  <c r="AF170" i="16"/>
  <c r="AG170" i="16"/>
  <c r="AH170" i="16"/>
  <c r="Z171" i="16"/>
  <c r="AA171" i="16"/>
  <c r="AB171" i="16"/>
  <c r="AC171" i="16"/>
  <c r="AE171" i="16"/>
  <c r="AJ171" i="16" s="1"/>
  <c r="AF171" i="16"/>
  <c r="AG171" i="16"/>
  <c r="AH171" i="16"/>
  <c r="Z172" i="16"/>
  <c r="AA172" i="16"/>
  <c r="AE172" i="16"/>
  <c r="AF172" i="16"/>
  <c r="T168" i="16"/>
  <c r="U168" i="16"/>
  <c r="V168" i="16"/>
  <c r="W168" i="16"/>
  <c r="T169" i="16"/>
  <c r="U169" i="16"/>
  <c r="V169" i="16"/>
  <c r="W169" i="16"/>
  <c r="T170" i="16"/>
  <c r="U170" i="16"/>
  <c r="V170" i="16"/>
  <c r="W170" i="16"/>
  <c r="T171" i="16"/>
  <c r="U171" i="16"/>
  <c r="V171" i="16"/>
  <c r="W171" i="16"/>
  <c r="S172" i="16"/>
  <c r="R172" i="16"/>
  <c r="K172" i="16"/>
  <c r="J172" i="16"/>
  <c r="Z156" i="16"/>
  <c r="AA156" i="16"/>
  <c r="AB156" i="16"/>
  <c r="AC156" i="16"/>
  <c r="AE156" i="16"/>
  <c r="AF156" i="16"/>
  <c r="AG156" i="16"/>
  <c r="AH156" i="16"/>
  <c r="Z157" i="16"/>
  <c r="AA157" i="16"/>
  <c r="AB157" i="16"/>
  <c r="AC157" i="16"/>
  <c r="AE157" i="16"/>
  <c r="AF157" i="16"/>
  <c r="AG157" i="16"/>
  <c r="AH157" i="16"/>
  <c r="Z158" i="16"/>
  <c r="AA158" i="16"/>
  <c r="AB158" i="16"/>
  <c r="AC158" i="16"/>
  <c r="AE158" i="16"/>
  <c r="AF158" i="16"/>
  <c r="AG158" i="16"/>
  <c r="AH158" i="16"/>
  <c r="Z154" i="16"/>
  <c r="AA154" i="16"/>
  <c r="AB154" i="16"/>
  <c r="AC154" i="16"/>
  <c r="AE154" i="16"/>
  <c r="AJ154" i="16" s="1"/>
  <c r="AF154" i="16"/>
  <c r="AG154" i="16"/>
  <c r="AH154" i="16"/>
  <c r="T154" i="16"/>
  <c r="U154" i="16"/>
  <c r="W154" i="16"/>
  <c r="T155" i="16"/>
  <c r="U155" i="16"/>
  <c r="W155" i="16"/>
  <c r="T156" i="16"/>
  <c r="U156" i="16"/>
  <c r="W156" i="16"/>
  <c r="T157" i="16"/>
  <c r="U157" i="16"/>
  <c r="W157" i="16"/>
  <c r="T158" i="16"/>
  <c r="U158" i="16"/>
  <c r="W158" i="16"/>
  <c r="S162" i="16"/>
  <c r="R162" i="16"/>
  <c r="K162" i="16"/>
  <c r="J162" i="16"/>
  <c r="Z42" i="16"/>
  <c r="AA42" i="16"/>
  <c r="AB42" i="16"/>
  <c r="AC42" i="16"/>
  <c r="AE42" i="16"/>
  <c r="AF42" i="16"/>
  <c r="AG42" i="16"/>
  <c r="AH42" i="16"/>
  <c r="Z43" i="16"/>
  <c r="AA43" i="16"/>
  <c r="AB43" i="16"/>
  <c r="AC43" i="16"/>
  <c r="AE43" i="16"/>
  <c r="AF43" i="16"/>
  <c r="AG43" i="16"/>
  <c r="AH43" i="16"/>
  <c r="Z44" i="16"/>
  <c r="AA44" i="16"/>
  <c r="AB44" i="16"/>
  <c r="AC44" i="16"/>
  <c r="AE44" i="16"/>
  <c r="AF44" i="16"/>
  <c r="AG44" i="16"/>
  <c r="AH44" i="16"/>
  <c r="Z45" i="16"/>
  <c r="AA45" i="16"/>
  <c r="AB45" i="16"/>
  <c r="AC45" i="16"/>
  <c r="AE45" i="16"/>
  <c r="AF45" i="16"/>
  <c r="AG45" i="16"/>
  <c r="AH45" i="16"/>
  <c r="Z46" i="16"/>
  <c r="AA46" i="16"/>
  <c r="AB46" i="16"/>
  <c r="AC46" i="16"/>
  <c r="AE46" i="16"/>
  <c r="AF46" i="16"/>
  <c r="AG46" i="16"/>
  <c r="AH46" i="16"/>
  <c r="Z47" i="16"/>
  <c r="AA47" i="16"/>
  <c r="AB47" i="16"/>
  <c r="AC47" i="16"/>
  <c r="AE47" i="16"/>
  <c r="AF47" i="16"/>
  <c r="AG47" i="16"/>
  <c r="AH47" i="16"/>
  <c r="Z48" i="16"/>
  <c r="AA48" i="16"/>
  <c r="AB48" i="16"/>
  <c r="AC48" i="16"/>
  <c r="AE48" i="16"/>
  <c r="AF48" i="16"/>
  <c r="AG48" i="16"/>
  <c r="AH48" i="16"/>
  <c r="Z49" i="16"/>
  <c r="AA49" i="16"/>
  <c r="AB49" i="16"/>
  <c r="AC49" i="16"/>
  <c r="AE49" i="16"/>
  <c r="AF49" i="16"/>
  <c r="AG49" i="16"/>
  <c r="AH49" i="16"/>
  <c r="Z50" i="16"/>
  <c r="AA50" i="16"/>
  <c r="AB50" i="16"/>
  <c r="AC50" i="16"/>
  <c r="AE50" i="16"/>
  <c r="AF50" i="16"/>
  <c r="AG50" i="16"/>
  <c r="AH50" i="16"/>
  <c r="T42" i="16"/>
  <c r="U42" i="16"/>
  <c r="V42" i="16"/>
  <c r="W42" i="16"/>
  <c r="T43" i="16"/>
  <c r="U43" i="16"/>
  <c r="V43" i="16"/>
  <c r="W43" i="16"/>
  <c r="T44" i="16"/>
  <c r="U44" i="16"/>
  <c r="V44" i="16"/>
  <c r="W44" i="16"/>
  <c r="T45" i="16"/>
  <c r="U45" i="16"/>
  <c r="V45" i="16"/>
  <c r="W45" i="16"/>
  <c r="T46" i="16"/>
  <c r="U46" i="16"/>
  <c r="V46" i="16"/>
  <c r="W46" i="16"/>
  <c r="T47" i="16"/>
  <c r="U47" i="16"/>
  <c r="V47" i="16"/>
  <c r="W47" i="16"/>
  <c r="T48" i="16"/>
  <c r="U48" i="16"/>
  <c r="V48" i="16"/>
  <c r="W48" i="16"/>
  <c r="T49" i="16"/>
  <c r="U49" i="16"/>
  <c r="V49" i="16"/>
  <c r="W49" i="16"/>
  <c r="T50" i="16"/>
  <c r="U50" i="16"/>
  <c r="V50" i="16"/>
  <c r="W50" i="16"/>
  <c r="S51" i="16"/>
  <c r="R51" i="16"/>
  <c r="K51" i="16"/>
  <c r="J51" i="16"/>
  <c r="T241" i="16"/>
  <c r="L241" i="16" s="1"/>
  <c r="U241" i="16"/>
  <c r="M241" i="16" s="1"/>
  <c r="V241" i="16"/>
  <c r="N241" i="16" s="1"/>
  <c r="W241" i="16"/>
  <c r="O241" i="16" s="1"/>
  <c r="T242" i="16"/>
  <c r="L242" i="16" s="1"/>
  <c r="U242" i="16"/>
  <c r="M242" i="16" s="1"/>
  <c r="V242" i="16"/>
  <c r="N242" i="16" s="1"/>
  <c r="W242" i="16"/>
  <c r="O242" i="16" s="1"/>
  <c r="Z241" i="16"/>
  <c r="AA241" i="16"/>
  <c r="AB241" i="16"/>
  <c r="AC241" i="16"/>
  <c r="AE241" i="16"/>
  <c r="AF241" i="16"/>
  <c r="AG241" i="16"/>
  <c r="AH241" i="16"/>
  <c r="Z242" i="16"/>
  <c r="AA242" i="16"/>
  <c r="AB242" i="16"/>
  <c r="AC242" i="16"/>
  <c r="AE242" i="16"/>
  <c r="AF242" i="16"/>
  <c r="AG242" i="16"/>
  <c r="AH242" i="16"/>
  <c r="AK45" i="16" l="1"/>
  <c r="AK43" i="16"/>
  <c r="AM171" i="16"/>
  <c r="AM170" i="16"/>
  <c r="AK50" i="16"/>
  <c r="AJ170" i="16"/>
  <c r="AJ46" i="16"/>
  <c r="AJ169" i="16"/>
  <c r="AL169" i="16"/>
  <c r="AK242" i="16"/>
  <c r="AL171" i="16"/>
  <c r="W172" i="16"/>
  <c r="O172" i="16" s="1"/>
  <c r="AB172" i="16"/>
  <c r="AM154" i="16"/>
  <c r="AM168" i="16"/>
  <c r="AL49" i="16"/>
  <c r="AL45" i="16"/>
  <c r="AM44" i="16"/>
  <c r="AM158" i="16"/>
  <c r="AL168" i="16"/>
  <c r="AK171" i="16"/>
  <c r="AM169" i="16"/>
  <c r="AM42" i="16"/>
  <c r="AL170" i="16"/>
  <c r="AM50" i="16"/>
  <c r="AL43" i="16"/>
  <c r="AK170" i="16"/>
  <c r="AM48" i="16"/>
  <c r="AM46" i="16"/>
  <c r="AL158" i="16"/>
  <c r="AK168" i="16"/>
  <c r="AL47" i="16"/>
  <c r="AK156" i="16"/>
  <c r="AL48" i="16"/>
  <c r="AM47" i="16"/>
  <c r="AL44" i="16"/>
  <c r="AM43" i="16"/>
  <c r="AL157" i="16"/>
  <c r="AM156" i="16"/>
  <c r="AL50" i="16"/>
  <c r="AM49" i="16"/>
  <c r="AL46" i="16"/>
  <c r="AM45" i="16"/>
  <c r="AL42" i="16"/>
  <c r="AJ45" i="16"/>
  <c r="V172" i="16"/>
  <c r="N172" i="16" s="1"/>
  <c r="AC172" i="16"/>
  <c r="AK172" i="16"/>
  <c r="AJ172" i="16"/>
  <c r="AL156" i="16"/>
  <c r="AG172" i="16"/>
  <c r="AL154" i="16"/>
  <c r="AM157" i="16"/>
  <c r="AK157" i="16"/>
  <c r="AH172" i="16"/>
  <c r="AK48" i="16"/>
  <c r="AK44" i="16"/>
  <c r="AK42" i="16"/>
  <c r="AK49" i="16"/>
  <c r="AK46" i="16"/>
  <c r="AJ49" i="16"/>
  <c r="AK47" i="16"/>
  <c r="AJ42" i="16"/>
  <c r="AJ48" i="16"/>
  <c r="AJ44" i="16"/>
  <c r="AJ50" i="16"/>
  <c r="AJ47" i="16"/>
  <c r="AJ43" i="16"/>
  <c r="AK158" i="16"/>
  <c r="AJ158" i="16"/>
  <c r="AJ157" i="16"/>
  <c r="AJ156" i="16"/>
  <c r="AK154" i="16"/>
  <c r="AL242" i="16"/>
  <c r="AJ241" i="16"/>
  <c r="AJ242" i="16"/>
  <c r="X241" i="16"/>
  <c r="AM242" i="16"/>
  <c r="X242" i="16"/>
  <c r="AK241" i="16"/>
  <c r="AL241" i="16"/>
  <c r="AM241" i="16"/>
  <c r="AM172" i="16" l="1"/>
  <c r="X172" i="16"/>
  <c r="AL172" i="16"/>
  <c r="Z77" i="16" l="1"/>
  <c r="AA77" i="16"/>
  <c r="AB77" i="16"/>
  <c r="AC77" i="16"/>
  <c r="AE77" i="16"/>
  <c r="AF77" i="16"/>
  <c r="AG77" i="16"/>
  <c r="AH77" i="16"/>
  <c r="Z78" i="16"/>
  <c r="AA78" i="16"/>
  <c r="AB78" i="16"/>
  <c r="AC78" i="16"/>
  <c r="AE78" i="16"/>
  <c r="AF78" i="16"/>
  <c r="AG78" i="16"/>
  <c r="AH78" i="16"/>
  <c r="Z79" i="16"/>
  <c r="AA79" i="16"/>
  <c r="AB79" i="16"/>
  <c r="AC79" i="16"/>
  <c r="AE79" i="16"/>
  <c r="AF79" i="16"/>
  <c r="AG79" i="16"/>
  <c r="AH79" i="16"/>
  <c r="Z80" i="16"/>
  <c r="AA80" i="16"/>
  <c r="AE80" i="16"/>
  <c r="AF80" i="16"/>
  <c r="V77" i="16"/>
  <c r="W77" i="16"/>
  <c r="V78" i="16"/>
  <c r="W78" i="16"/>
  <c r="V79" i="16"/>
  <c r="W79" i="16"/>
  <c r="S80" i="16"/>
  <c r="R80" i="16"/>
  <c r="K80" i="16"/>
  <c r="J80" i="16"/>
  <c r="AK78" i="16" l="1"/>
  <c r="AL77" i="16"/>
  <c r="AJ77" i="16"/>
  <c r="AK77" i="16"/>
  <c r="AM78" i="16"/>
  <c r="AK79" i="16"/>
  <c r="AJ79" i="16"/>
  <c r="AJ78" i="16"/>
  <c r="AM79" i="16"/>
  <c r="AM77" i="16"/>
  <c r="AJ80" i="16"/>
  <c r="AL78" i="16"/>
  <c r="AL79" i="16"/>
  <c r="AK80" i="16"/>
  <c r="W80" i="16"/>
  <c r="O80" i="16" s="1"/>
  <c r="AH80" i="16"/>
  <c r="AC80" i="16"/>
  <c r="V80" i="16"/>
  <c r="N80" i="16" s="1"/>
  <c r="AG80" i="16"/>
  <c r="X80" i="16" l="1"/>
  <c r="AM80" i="16"/>
  <c r="AB80" i="16"/>
  <c r="AL80" i="16" s="1"/>
  <c r="D8" i="21"/>
  <c r="D15" i="21" s="1"/>
  <c r="C8" i="21"/>
  <c r="C15" i="21" s="1"/>
  <c r="B20" i="21"/>
  <c r="A12" i="21"/>
  <c r="A20" i="21" s="1"/>
  <c r="B17" i="21"/>
  <c r="B18" i="21"/>
  <c r="B19" i="21"/>
  <c r="A16" i="21"/>
  <c r="A11" i="21"/>
  <c r="A19" i="21" s="1"/>
  <c r="A10" i="21"/>
  <c r="A18" i="21" s="1"/>
  <c r="A9" i="21"/>
  <c r="A17" i="21" s="1"/>
  <c r="F8" i="21"/>
  <c r="F15" i="21" s="1"/>
  <c r="E15" i="21"/>
  <c r="Z159" i="16"/>
  <c r="AA159" i="16"/>
  <c r="AB159" i="16"/>
  <c r="AC159" i="16"/>
  <c r="AE159" i="16"/>
  <c r="AF159" i="16"/>
  <c r="AG159" i="16"/>
  <c r="AH159" i="16"/>
  <c r="Z160" i="16"/>
  <c r="AA160" i="16"/>
  <c r="AB160" i="16"/>
  <c r="AC160" i="16"/>
  <c r="AE160" i="16"/>
  <c r="AF160" i="16"/>
  <c r="AG160" i="16"/>
  <c r="AH160" i="16"/>
  <c r="Z161" i="16"/>
  <c r="AA161" i="16"/>
  <c r="AB161" i="16"/>
  <c r="AC161" i="16"/>
  <c r="AE161" i="16"/>
  <c r="AF161" i="16"/>
  <c r="AG161" i="16"/>
  <c r="AH161" i="16"/>
  <c r="T159" i="16"/>
  <c r="U159" i="16"/>
  <c r="V159" i="16"/>
  <c r="W159" i="16"/>
  <c r="T160" i="16"/>
  <c r="U160" i="16"/>
  <c r="V160" i="16"/>
  <c r="W160" i="16"/>
  <c r="T161" i="16"/>
  <c r="U161" i="16"/>
  <c r="V161" i="16"/>
  <c r="W161" i="16"/>
  <c r="Z116" i="16"/>
  <c r="AA116" i="16"/>
  <c r="AB116" i="16"/>
  <c r="AC116" i="16"/>
  <c r="AE116" i="16"/>
  <c r="AF116" i="16"/>
  <c r="AG116" i="16"/>
  <c r="AH116" i="16"/>
  <c r="Z117" i="16"/>
  <c r="AA117" i="16"/>
  <c r="AB117" i="16"/>
  <c r="AC117" i="16"/>
  <c r="AE117" i="16"/>
  <c r="AF117" i="16"/>
  <c r="AG117" i="16"/>
  <c r="AH117" i="16"/>
  <c r="Z118" i="16"/>
  <c r="AA118" i="16"/>
  <c r="AB118" i="16"/>
  <c r="AC118" i="16"/>
  <c r="AE118" i="16"/>
  <c r="AF118" i="16"/>
  <c r="AG118" i="16"/>
  <c r="AH118" i="16"/>
  <c r="T116" i="16"/>
  <c r="U116" i="16"/>
  <c r="V116" i="16"/>
  <c r="W116" i="16"/>
  <c r="T117" i="16"/>
  <c r="U117" i="16"/>
  <c r="V117" i="16"/>
  <c r="W117" i="16"/>
  <c r="T118" i="16"/>
  <c r="U118" i="16"/>
  <c r="V118" i="16"/>
  <c r="W118" i="16"/>
  <c r="S119" i="16"/>
  <c r="R119" i="16"/>
  <c r="K119" i="16"/>
  <c r="J119" i="16"/>
  <c r="T107" i="16"/>
  <c r="L107" i="16" s="1"/>
  <c r="U107" i="16"/>
  <c r="M107" i="16" s="1"/>
  <c r="V107" i="16"/>
  <c r="N107" i="16" s="1"/>
  <c r="W107" i="16"/>
  <c r="O107" i="16" s="1"/>
  <c r="Z99" i="16"/>
  <c r="AA99" i="16"/>
  <c r="AB99" i="16"/>
  <c r="AC99" i="16"/>
  <c r="AE99" i="16"/>
  <c r="AF99" i="16"/>
  <c r="AG99" i="16"/>
  <c r="AH99" i="16"/>
  <c r="Z100" i="16"/>
  <c r="AA100" i="16"/>
  <c r="AB100" i="16"/>
  <c r="AC100" i="16"/>
  <c r="AE100" i="16"/>
  <c r="AF100" i="16"/>
  <c r="AG100" i="16"/>
  <c r="AH100" i="16"/>
  <c r="Z101" i="16"/>
  <c r="AA101" i="16"/>
  <c r="AB101" i="16"/>
  <c r="AC101" i="16"/>
  <c r="AE101" i="16"/>
  <c r="AF101" i="16"/>
  <c r="AG101" i="16"/>
  <c r="AH101" i="16"/>
  <c r="T98" i="16"/>
  <c r="U98" i="16"/>
  <c r="V98" i="16"/>
  <c r="W98" i="16"/>
  <c r="T99" i="16"/>
  <c r="U99" i="16"/>
  <c r="V99" i="16"/>
  <c r="W99" i="16"/>
  <c r="T100" i="16"/>
  <c r="U100" i="16"/>
  <c r="V100" i="16"/>
  <c r="W100" i="16"/>
  <c r="T101" i="16"/>
  <c r="U101" i="16"/>
  <c r="V101" i="16"/>
  <c r="W101" i="16"/>
  <c r="S102" i="16"/>
  <c r="R102" i="16"/>
  <c r="K102" i="16"/>
  <c r="J102" i="16"/>
  <c r="Z87" i="16"/>
  <c r="AA87" i="16"/>
  <c r="AB87" i="16"/>
  <c r="AC87" i="16"/>
  <c r="AE87" i="16"/>
  <c r="AF87" i="16"/>
  <c r="AG87" i="16"/>
  <c r="AH87" i="16"/>
  <c r="Z88" i="16"/>
  <c r="AA88" i="16"/>
  <c r="AB88" i="16"/>
  <c r="AC88" i="16"/>
  <c r="AE88" i="16"/>
  <c r="AF88" i="16"/>
  <c r="AG88" i="16"/>
  <c r="AH88" i="16"/>
  <c r="Z89" i="16"/>
  <c r="AA89" i="16"/>
  <c r="AB89" i="16"/>
  <c r="AC89" i="16"/>
  <c r="AE89" i="16"/>
  <c r="AF89" i="16"/>
  <c r="AG89" i="16"/>
  <c r="AH89" i="16"/>
  <c r="T87" i="16"/>
  <c r="U87" i="16"/>
  <c r="V87" i="16"/>
  <c r="W87" i="16"/>
  <c r="T88" i="16"/>
  <c r="U88" i="16"/>
  <c r="V88" i="16"/>
  <c r="W88" i="16"/>
  <c r="T89" i="16"/>
  <c r="U89" i="16"/>
  <c r="V89" i="16"/>
  <c r="W89" i="16"/>
  <c r="S90" i="16"/>
  <c r="R90" i="16"/>
  <c r="T86" i="16"/>
  <c r="U86" i="16"/>
  <c r="V86" i="16"/>
  <c r="W86" i="16"/>
  <c r="K90" i="16"/>
  <c r="J90" i="16"/>
  <c r="T69" i="16"/>
  <c r="U69" i="16"/>
  <c r="V69" i="16"/>
  <c r="W69" i="16"/>
  <c r="T70" i="16"/>
  <c r="U70" i="16"/>
  <c r="V70" i="16"/>
  <c r="W70" i="16"/>
  <c r="T71" i="16"/>
  <c r="U71" i="16"/>
  <c r="V71" i="16"/>
  <c r="W71" i="16"/>
  <c r="T68" i="16"/>
  <c r="U68" i="16"/>
  <c r="V68" i="16"/>
  <c r="W68" i="16"/>
  <c r="S72" i="16"/>
  <c r="R72" i="16"/>
  <c r="K72" i="16"/>
  <c r="J72" i="16"/>
  <c r="Z69" i="16"/>
  <c r="AA69" i="16"/>
  <c r="AB69" i="16"/>
  <c r="AC69" i="16"/>
  <c r="AE69" i="16"/>
  <c r="AF69" i="16"/>
  <c r="AG69" i="16"/>
  <c r="AH69" i="16"/>
  <c r="Z70" i="16"/>
  <c r="AA70" i="16"/>
  <c r="AB70" i="16"/>
  <c r="AC70" i="16"/>
  <c r="AE70" i="16"/>
  <c r="AF70" i="16"/>
  <c r="AG70" i="16"/>
  <c r="AH70" i="16"/>
  <c r="Z71" i="16"/>
  <c r="AA71" i="16"/>
  <c r="AB71" i="16"/>
  <c r="AC71" i="16"/>
  <c r="AE71" i="16"/>
  <c r="AF71" i="16"/>
  <c r="AG71" i="16"/>
  <c r="AH71" i="16"/>
  <c r="Z64" i="16"/>
  <c r="AA64" i="16"/>
  <c r="AB64" i="16"/>
  <c r="AC64" i="16"/>
  <c r="AE64" i="16"/>
  <c r="AF64" i="16"/>
  <c r="AG64" i="16"/>
  <c r="AH64" i="16"/>
  <c r="V64" i="16"/>
  <c r="W64" i="16"/>
  <c r="T64" i="16"/>
  <c r="U64" i="16"/>
  <c r="S66" i="16"/>
  <c r="R66" i="16"/>
  <c r="K66" i="16"/>
  <c r="J66" i="16"/>
  <c r="S34" i="16"/>
  <c r="R34" i="16"/>
  <c r="Z62" i="16"/>
  <c r="AA62" i="16"/>
  <c r="AB62" i="16"/>
  <c r="AC62" i="16"/>
  <c r="AE62" i="16"/>
  <c r="AF62" i="16"/>
  <c r="AG62" i="16"/>
  <c r="AH62" i="16"/>
  <c r="Z63" i="16"/>
  <c r="AA63" i="16"/>
  <c r="AB63" i="16"/>
  <c r="AC63" i="16"/>
  <c r="AE63" i="16"/>
  <c r="AF63" i="16"/>
  <c r="AG63" i="16"/>
  <c r="AH63" i="16"/>
  <c r="Z65" i="16"/>
  <c r="AA65" i="16"/>
  <c r="AB65" i="16"/>
  <c r="AC65" i="16"/>
  <c r="AE65" i="16"/>
  <c r="AF65" i="16"/>
  <c r="AG65" i="16"/>
  <c r="AH65" i="16"/>
  <c r="T62" i="16"/>
  <c r="U62" i="16"/>
  <c r="V62" i="16"/>
  <c r="W62" i="16"/>
  <c r="T65" i="16"/>
  <c r="U65" i="16"/>
  <c r="V65" i="16"/>
  <c r="W65" i="16"/>
  <c r="AM159" i="16" l="1"/>
  <c r="AK117" i="16"/>
  <c r="AJ89" i="16"/>
  <c r="AK65" i="16"/>
  <c r="AM63" i="16"/>
  <c r="AM87" i="16"/>
  <c r="AM100" i="16"/>
  <c r="AK159" i="16"/>
  <c r="AJ71" i="16"/>
  <c r="AL70" i="16"/>
  <c r="AJ88" i="16"/>
  <c r="AJ101" i="16"/>
  <c r="AJ116" i="16"/>
  <c r="AJ159" i="16"/>
  <c r="AK100" i="16"/>
  <c r="AJ70" i="16"/>
  <c r="AJ87" i="16"/>
  <c r="AJ100" i="16"/>
  <c r="AJ161" i="16"/>
  <c r="AL161" i="16"/>
  <c r="AM160" i="16"/>
  <c r="AL100" i="16"/>
  <c r="AL117" i="16"/>
  <c r="AL62" i="16"/>
  <c r="AM116" i="16"/>
  <c r="AM70" i="16"/>
  <c r="AL89" i="16"/>
  <c r="AM101" i="16"/>
  <c r="AL88" i="16"/>
  <c r="AL159" i="16"/>
  <c r="AM118" i="16"/>
  <c r="AL118" i="16"/>
  <c r="AJ117" i="16"/>
  <c r="AL71" i="16"/>
  <c r="AL65" i="16"/>
  <c r="AM161" i="16"/>
  <c r="X107" i="16"/>
  <c r="AL64" i="16"/>
  <c r="AL101" i="16"/>
  <c r="AL99" i="16"/>
  <c r="AM65" i="16"/>
  <c r="AM71" i="16"/>
  <c r="AL87" i="16"/>
  <c r="AM117" i="16"/>
  <c r="AL116" i="16"/>
  <c r="AL160" i="16"/>
  <c r="AL63" i="16"/>
  <c r="AL69" i="16"/>
  <c r="AM69" i="16"/>
  <c r="AM62" i="16"/>
  <c r="AK161" i="16"/>
  <c r="AK160" i="16"/>
  <c r="AJ118" i="16"/>
  <c r="AJ99" i="16"/>
  <c r="AJ160" i="16"/>
  <c r="AK69" i="16"/>
  <c r="AM88" i="16"/>
  <c r="AK99" i="16"/>
  <c r="AM64" i="16"/>
  <c r="AM89" i="16"/>
  <c r="AK71" i="16"/>
  <c r="AM99" i="16"/>
  <c r="AK87" i="16"/>
  <c r="AJ69" i="16"/>
  <c r="AK116" i="16"/>
  <c r="AK118" i="16"/>
  <c r="AK101" i="16"/>
  <c r="AJ62" i="16"/>
  <c r="AK63" i="16"/>
  <c r="AK88" i="16"/>
  <c r="AK70" i="16"/>
  <c r="AK64" i="16"/>
  <c r="AK89" i="16"/>
  <c r="AJ64" i="16"/>
  <c r="AJ63" i="16"/>
  <c r="AJ65" i="16"/>
  <c r="AK62" i="16"/>
  <c r="Z29" i="16"/>
  <c r="AA29" i="16"/>
  <c r="AB29" i="16"/>
  <c r="AC29" i="16"/>
  <c r="AE29" i="16"/>
  <c r="AF29" i="16"/>
  <c r="AG29" i="16"/>
  <c r="AH29" i="16"/>
  <c r="Z30" i="16"/>
  <c r="AA30" i="16"/>
  <c r="AB30" i="16"/>
  <c r="AC30" i="16"/>
  <c r="AE30" i="16"/>
  <c r="AF30" i="16"/>
  <c r="AG30" i="16"/>
  <c r="AH30" i="16"/>
  <c r="Z31" i="16"/>
  <c r="AA31" i="16"/>
  <c r="AB31" i="16"/>
  <c r="AC31" i="16"/>
  <c r="AE31" i="16"/>
  <c r="AF31" i="16"/>
  <c r="AG31" i="16"/>
  <c r="AH31" i="16"/>
  <c r="Z32" i="16"/>
  <c r="AA32" i="16"/>
  <c r="AB32" i="16"/>
  <c r="AC32" i="16"/>
  <c r="AE32" i="16"/>
  <c r="AF32" i="16"/>
  <c r="AG32" i="16"/>
  <c r="AH32" i="16"/>
  <c r="Z33" i="16"/>
  <c r="AA33" i="16"/>
  <c r="AB33" i="16"/>
  <c r="AC33" i="16"/>
  <c r="AE33" i="16"/>
  <c r="AF33" i="16"/>
  <c r="AG33" i="16"/>
  <c r="AH33" i="16"/>
  <c r="T29" i="16"/>
  <c r="U29" i="16"/>
  <c r="V29" i="16"/>
  <c r="W29" i="16"/>
  <c r="T30" i="16"/>
  <c r="U30" i="16"/>
  <c r="V30" i="16"/>
  <c r="W30" i="16"/>
  <c r="T31" i="16"/>
  <c r="U31" i="16"/>
  <c r="V31" i="16"/>
  <c r="W31" i="16"/>
  <c r="T32" i="16"/>
  <c r="U32" i="16"/>
  <c r="V32" i="16"/>
  <c r="W32" i="16"/>
  <c r="T33" i="16"/>
  <c r="U33" i="16"/>
  <c r="V33" i="16"/>
  <c r="W33" i="16"/>
  <c r="K34" i="16"/>
  <c r="J34" i="16"/>
  <c r="AL33" i="16" l="1"/>
  <c r="AL30" i="16"/>
  <c r="AM30" i="16"/>
  <c r="AM32" i="16"/>
  <c r="AL32" i="16"/>
  <c r="AM29" i="16"/>
  <c r="AJ33" i="16"/>
  <c r="AJ30" i="16"/>
  <c r="AL29" i="16"/>
  <c r="AM33" i="16"/>
  <c r="AM31" i="16"/>
  <c r="AL31" i="16"/>
  <c r="AK30" i="16"/>
  <c r="AJ29" i="16"/>
  <c r="AK31" i="16"/>
  <c r="AK29" i="16"/>
  <c r="AK33" i="16"/>
  <c r="AJ31" i="16"/>
  <c r="AK32" i="16"/>
  <c r="AJ32" i="16"/>
  <c r="Z19" i="16"/>
  <c r="AA19" i="16"/>
  <c r="AB19" i="16"/>
  <c r="AC19" i="16"/>
  <c r="AE19" i="16"/>
  <c r="AF19" i="16"/>
  <c r="AG19" i="16"/>
  <c r="AH19" i="16"/>
  <c r="Z20" i="16"/>
  <c r="AA20" i="16"/>
  <c r="AB20" i="16"/>
  <c r="AC20" i="16"/>
  <c r="AE20" i="16"/>
  <c r="AF20" i="16"/>
  <c r="AG20" i="16"/>
  <c r="AH20" i="16"/>
  <c r="Z21" i="16"/>
  <c r="AA21" i="16"/>
  <c r="AB21" i="16"/>
  <c r="AC21" i="16"/>
  <c r="AE21" i="16"/>
  <c r="AF21" i="16"/>
  <c r="AG21" i="16"/>
  <c r="AH21" i="16"/>
  <c r="T19" i="16"/>
  <c r="U19" i="16"/>
  <c r="V19" i="16"/>
  <c r="W19" i="16"/>
  <c r="T20" i="16"/>
  <c r="U20" i="16"/>
  <c r="V20" i="16"/>
  <c r="W20" i="16"/>
  <c r="T21" i="16"/>
  <c r="U21" i="16"/>
  <c r="V21" i="16"/>
  <c r="W21" i="16"/>
  <c r="S22" i="16"/>
  <c r="R22" i="16"/>
  <c r="K22" i="16"/>
  <c r="J22" i="16"/>
  <c r="Z9" i="16"/>
  <c r="AA9" i="16"/>
  <c r="AB9" i="16"/>
  <c r="AC9" i="16"/>
  <c r="AE9" i="16"/>
  <c r="AF9" i="16"/>
  <c r="AG9" i="16"/>
  <c r="AH9" i="16"/>
  <c r="Z10" i="16"/>
  <c r="AA10" i="16"/>
  <c r="AB10" i="16"/>
  <c r="AC10" i="16"/>
  <c r="AE10" i="16"/>
  <c r="AF10" i="16"/>
  <c r="AG10" i="16"/>
  <c r="AH10" i="16"/>
  <c r="Z11" i="16"/>
  <c r="AA11" i="16"/>
  <c r="AB11" i="16"/>
  <c r="AC11" i="16"/>
  <c r="AE11" i="16"/>
  <c r="AF11" i="16"/>
  <c r="AG11" i="16"/>
  <c r="AH11" i="16"/>
  <c r="T9" i="16"/>
  <c r="U9" i="16"/>
  <c r="V9" i="16"/>
  <c r="W9" i="16"/>
  <c r="T10" i="16"/>
  <c r="U10" i="16"/>
  <c r="V10" i="16"/>
  <c r="W10" i="16"/>
  <c r="T11" i="16"/>
  <c r="U11" i="16"/>
  <c r="V11" i="16"/>
  <c r="W11" i="16"/>
  <c r="K12" i="16"/>
  <c r="H10" i="20"/>
  <c r="L10" i="20" s="1"/>
  <c r="P10" i="20" s="1"/>
  <c r="G10" i="20"/>
  <c r="K10" i="20" s="1"/>
  <c r="O10" i="20" s="1"/>
  <c r="A12" i="20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I10" i="20"/>
  <c r="M10" i="20" s="1"/>
  <c r="Q10" i="20" s="1"/>
  <c r="F10" i="20"/>
  <c r="J10" i="20" s="1"/>
  <c r="N10" i="20" s="1"/>
  <c r="P7" i="20"/>
  <c r="N7" i="20"/>
  <c r="L7" i="20"/>
  <c r="J7" i="20"/>
  <c r="H7" i="20"/>
  <c r="F7" i="20"/>
  <c r="D7" i="20"/>
  <c r="B7" i="20"/>
  <c r="H6" i="20"/>
  <c r="L6" i="20" s="1"/>
  <c r="P6" i="20" s="1"/>
  <c r="F6" i="20"/>
  <c r="J6" i="20" s="1"/>
  <c r="N6" i="20" s="1"/>
  <c r="AL11" i="16" l="1"/>
  <c r="AJ20" i="16"/>
  <c r="AL20" i="16"/>
  <c r="AM20" i="16"/>
  <c r="AM10" i="16"/>
  <c r="AL9" i="16"/>
  <c r="AM9" i="16"/>
  <c r="AM21" i="16"/>
  <c r="AM19" i="16"/>
  <c r="AL21" i="16"/>
  <c r="AL19" i="16"/>
  <c r="AM11" i="16"/>
  <c r="AL10" i="16"/>
  <c r="AJ19" i="16"/>
  <c r="AK20" i="16"/>
  <c r="AJ11" i="16"/>
  <c r="AK19" i="16"/>
  <c r="AJ21" i="16"/>
  <c r="AK10" i="16"/>
  <c r="AJ9" i="16"/>
  <c r="AK21" i="16"/>
  <c r="AJ10" i="16"/>
  <c r="AK9" i="16"/>
  <c r="AK11" i="16"/>
  <c r="Z107" i="16"/>
  <c r="AA107" i="16"/>
  <c r="AB107" i="16"/>
  <c r="AC107" i="16"/>
  <c r="AE107" i="16"/>
  <c r="AF107" i="16"/>
  <c r="AG107" i="16"/>
  <c r="AH107" i="16"/>
  <c r="W106" i="16"/>
  <c r="O106" i="16" s="1"/>
  <c r="V106" i="16"/>
  <c r="N106" i="16" s="1"/>
  <c r="U106" i="16"/>
  <c r="M106" i="16" s="1"/>
  <c r="T106" i="16"/>
  <c r="L106" i="16" s="1"/>
  <c r="W153" i="16"/>
  <c r="U153" i="16"/>
  <c r="T153" i="16"/>
  <c r="W152" i="16"/>
  <c r="U152" i="16"/>
  <c r="T152" i="16"/>
  <c r="W151" i="16"/>
  <c r="U151" i="16"/>
  <c r="T151" i="16"/>
  <c r="Z152" i="16"/>
  <c r="AA152" i="16"/>
  <c r="AB152" i="16"/>
  <c r="AC152" i="16"/>
  <c r="AE152" i="16"/>
  <c r="AF152" i="16"/>
  <c r="AG152" i="16"/>
  <c r="AH152" i="16"/>
  <c r="AM152" i="16" s="1"/>
  <c r="AB153" i="16"/>
  <c r="AC153" i="16"/>
  <c r="AE153" i="16"/>
  <c r="AF153" i="16"/>
  <c r="AG153" i="16"/>
  <c r="AH153" i="16"/>
  <c r="Z155" i="16"/>
  <c r="AA155" i="16"/>
  <c r="AB155" i="16"/>
  <c r="AC155" i="16"/>
  <c r="AE155" i="16"/>
  <c r="AF155" i="16"/>
  <c r="AG155" i="16"/>
  <c r="AH155" i="16"/>
  <c r="Z162" i="16"/>
  <c r="AA162" i="16"/>
  <c r="AE162" i="16"/>
  <c r="AF162" i="16"/>
  <c r="AE138" i="16"/>
  <c r="AF138" i="16"/>
  <c r="AG138" i="16"/>
  <c r="AH138" i="16"/>
  <c r="Z138" i="16"/>
  <c r="AA138" i="16"/>
  <c r="AB138" i="16"/>
  <c r="AC138" i="16"/>
  <c r="T138" i="16"/>
  <c r="L138" i="16" s="1"/>
  <c r="U138" i="16"/>
  <c r="M138" i="16" s="1"/>
  <c r="V138" i="16"/>
  <c r="N138" i="16" s="1"/>
  <c r="W138" i="16"/>
  <c r="O138" i="16" s="1"/>
  <c r="AE115" i="16"/>
  <c r="AF115" i="16"/>
  <c r="AG115" i="16"/>
  <c r="AH115" i="16"/>
  <c r="AE119" i="16"/>
  <c r="AB115" i="16"/>
  <c r="AC115" i="16"/>
  <c r="Z119" i="16"/>
  <c r="M119" i="16"/>
  <c r="AA119" i="16" s="1"/>
  <c r="L119" i="16"/>
  <c r="W115" i="16"/>
  <c r="V115" i="16"/>
  <c r="U115" i="16"/>
  <c r="T115" i="16"/>
  <c r="W114" i="16"/>
  <c r="V114" i="16"/>
  <c r="U114" i="16"/>
  <c r="T114" i="16"/>
  <c r="W113" i="16"/>
  <c r="V113" i="16"/>
  <c r="U113" i="16"/>
  <c r="T113" i="16"/>
  <c r="AE102" i="16"/>
  <c r="AF102" i="16"/>
  <c r="Z102" i="16"/>
  <c r="AA102" i="16"/>
  <c r="W97" i="16"/>
  <c r="V97" i="16"/>
  <c r="U97" i="16"/>
  <c r="T97" i="16"/>
  <c r="AE86" i="16"/>
  <c r="AF86" i="16"/>
  <c r="AG86" i="16"/>
  <c r="AH86" i="16"/>
  <c r="AE90" i="16"/>
  <c r="AF90" i="16"/>
  <c r="Z86" i="16"/>
  <c r="AA86" i="16"/>
  <c r="AB86" i="16"/>
  <c r="AC86" i="16"/>
  <c r="Z90" i="16"/>
  <c r="AA90" i="16"/>
  <c r="AE72" i="16"/>
  <c r="AF72" i="16"/>
  <c r="Z72" i="16"/>
  <c r="AA72" i="16"/>
  <c r="W67" i="16"/>
  <c r="V67" i="16"/>
  <c r="U67" i="16"/>
  <c r="T67" i="16"/>
  <c r="Z67" i="16"/>
  <c r="AA67" i="16"/>
  <c r="AB67" i="16"/>
  <c r="AC67" i="16"/>
  <c r="Z68" i="16"/>
  <c r="AA68" i="16"/>
  <c r="AB68" i="16"/>
  <c r="AC68" i="16"/>
  <c r="AE68" i="16"/>
  <c r="AF68" i="16"/>
  <c r="AE66" i="16"/>
  <c r="AF66" i="16"/>
  <c r="Z66" i="16"/>
  <c r="AA66" i="16"/>
  <c r="AE34" i="16"/>
  <c r="AF34" i="16"/>
  <c r="Z34" i="16"/>
  <c r="AA34" i="16"/>
  <c r="AE22" i="16"/>
  <c r="AF22" i="16"/>
  <c r="Z22" i="16"/>
  <c r="AA22" i="16"/>
  <c r="AE8" i="16"/>
  <c r="AF8" i="16"/>
  <c r="AG8" i="16"/>
  <c r="AH8" i="16"/>
  <c r="AB8" i="16"/>
  <c r="AC8" i="16"/>
  <c r="AH22" i="16"/>
  <c r="T8" i="16"/>
  <c r="U8" i="16"/>
  <c r="V8" i="16"/>
  <c r="W8" i="16"/>
  <c r="Z12" i="16"/>
  <c r="AA12" i="16"/>
  <c r="AE12" i="16"/>
  <c r="AF12" i="16"/>
  <c r="AL115" i="16" l="1"/>
  <c r="AF119" i="16"/>
  <c r="AK119" i="16" s="1"/>
  <c r="AJ138" i="16"/>
  <c r="AL152" i="16"/>
  <c r="AM115" i="16"/>
  <c r="AM107" i="16"/>
  <c r="AJ119" i="16"/>
  <c r="X106" i="16"/>
  <c r="AL138" i="16"/>
  <c r="AL107" i="16"/>
  <c r="AJ155" i="16"/>
  <c r="AK138" i="16"/>
  <c r="AM138" i="16"/>
  <c r="AK107" i="16"/>
  <c r="AJ107" i="16"/>
  <c r="AK152" i="16"/>
  <c r="AJ152" i="16"/>
  <c r="AL155" i="16"/>
  <c r="AK155" i="16"/>
  <c r="AM153" i="16"/>
  <c r="AM155" i="16"/>
  <c r="AJ162" i="16"/>
  <c r="AH162" i="16"/>
  <c r="AK162" i="16"/>
  <c r="AL153" i="16"/>
  <c r="W162" i="16"/>
  <c r="O162" i="16" s="1"/>
  <c r="V162" i="16"/>
  <c r="AH119" i="16"/>
  <c r="V22" i="16"/>
  <c r="N22" i="16" s="1"/>
  <c r="V90" i="16"/>
  <c r="N90" i="16" s="1"/>
  <c r="AJ90" i="16"/>
  <c r="AJ86" i="16"/>
  <c r="X138" i="16"/>
  <c r="AK102" i="16"/>
  <c r="AB119" i="16"/>
  <c r="W72" i="16"/>
  <c r="O72" i="16" s="1"/>
  <c r="AK90" i="16"/>
  <c r="AK86" i="16"/>
  <c r="AJ102" i="16"/>
  <c r="W119" i="16"/>
  <c r="O119" i="16" s="1"/>
  <c r="V119" i="16"/>
  <c r="N119" i="16" s="1"/>
  <c r="W102" i="16"/>
  <c r="O102" i="16" s="1"/>
  <c r="V102" i="16"/>
  <c r="N102" i="16" s="1"/>
  <c r="AH90" i="16"/>
  <c r="AM86" i="16"/>
  <c r="AB102" i="16"/>
  <c r="V72" i="16"/>
  <c r="N72" i="16" s="1"/>
  <c r="AL86" i="16"/>
  <c r="AC102" i="16"/>
  <c r="W90" i="16"/>
  <c r="O90" i="16" s="1"/>
  <c r="AB90" i="16"/>
  <c r="AJ34" i="16"/>
  <c r="AJ72" i="16"/>
  <c r="AJ66" i="16"/>
  <c r="AK66" i="16"/>
  <c r="AK72" i="16"/>
  <c r="AM8" i="16"/>
  <c r="AK34" i="16"/>
  <c r="V66" i="16"/>
  <c r="N66" i="16" s="1"/>
  <c r="AB72" i="16"/>
  <c r="AC72" i="16"/>
  <c r="W66" i="16"/>
  <c r="O66" i="16" s="1"/>
  <c r="AB66" i="16"/>
  <c r="AH12" i="16"/>
  <c r="AH34" i="16"/>
  <c r="V34" i="16"/>
  <c r="N34" i="16" s="1"/>
  <c r="W34" i="16"/>
  <c r="O34" i="16" s="1"/>
  <c r="AJ22" i="16"/>
  <c r="AK22" i="16"/>
  <c r="AK12" i="16"/>
  <c r="AL8" i="16"/>
  <c r="W22" i="16"/>
  <c r="O22" i="16" s="1"/>
  <c r="AB22" i="16"/>
  <c r="W12" i="16"/>
  <c r="O12" i="16" s="1"/>
  <c r="V12" i="16"/>
  <c r="N12" i="16" s="1"/>
  <c r="AJ12" i="16"/>
  <c r="AB162" i="16" l="1"/>
  <c r="N162" i="16"/>
  <c r="AC12" i="16"/>
  <c r="AB12" i="16"/>
  <c r="X12" i="16"/>
  <c r="AC66" i="16"/>
  <c r="AM12" i="16" l="1"/>
  <c r="AG12" i="16"/>
  <c r="AL12" i="16" l="1"/>
  <c r="AF7" i="16" l="1"/>
  <c r="AG7" i="16"/>
  <c r="AH7" i="16"/>
  <c r="AE13" i="16"/>
  <c r="AF13" i="16"/>
  <c r="AG13" i="16"/>
  <c r="AH13" i="16"/>
  <c r="AE14" i="16"/>
  <c r="AF14" i="16"/>
  <c r="AG14" i="16"/>
  <c r="AH14" i="16"/>
  <c r="AE15" i="16"/>
  <c r="AF15" i="16"/>
  <c r="AG15" i="16"/>
  <c r="AH15" i="16"/>
  <c r="AE16" i="16"/>
  <c r="AF16" i="16"/>
  <c r="AG16" i="16"/>
  <c r="AH16" i="16"/>
  <c r="AE17" i="16"/>
  <c r="AF17" i="16"/>
  <c r="AG17" i="16"/>
  <c r="AH17" i="16"/>
  <c r="AE18" i="16"/>
  <c r="AF18" i="16"/>
  <c r="AG18" i="16"/>
  <c r="AH18" i="16"/>
  <c r="AE23" i="16"/>
  <c r="AF23" i="16"/>
  <c r="AG23" i="16"/>
  <c r="AH23" i="16"/>
  <c r="AE24" i="16"/>
  <c r="AF24" i="16"/>
  <c r="AG24" i="16"/>
  <c r="AH24" i="16"/>
  <c r="AE25" i="16"/>
  <c r="AF25" i="16"/>
  <c r="AG25" i="16"/>
  <c r="AH25" i="16"/>
  <c r="AE26" i="16"/>
  <c r="AF26" i="16"/>
  <c r="AG26" i="16"/>
  <c r="AH26" i="16"/>
  <c r="AE27" i="16"/>
  <c r="AF27" i="16"/>
  <c r="AG27" i="16"/>
  <c r="AH27" i="16"/>
  <c r="AE28" i="16"/>
  <c r="AF28" i="16"/>
  <c r="AG28" i="16"/>
  <c r="AH28" i="16"/>
  <c r="AE35" i="16"/>
  <c r="AF35" i="16"/>
  <c r="AG35" i="16"/>
  <c r="AH35" i="16"/>
  <c r="AE36" i="16"/>
  <c r="AF36" i="16"/>
  <c r="AG36" i="16"/>
  <c r="AH36" i="16"/>
  <c r="AE37" i="16"/>
  <c r="AF37" i="16"/>
  <c r="AG37" i="16"/>
  <c r="AH37" i="16"/>
  <c r="AE38" i="16"/>
  <c r="AF38" i="16"/>
  <c r="AG38" i="16"/>
  <c r="AH38" i="16"/>
  <c r="AE39" i="16"/>
  <c r="AF39" i="16"/>
  <c r="AG39" i="16"/>
  <c r="AH39" i="16"/>
  <c r="AE40" i="16"/>
  <c r="AF40" i="16"/>
  <c r="AG40" i="16"/>
  <c r="AH40" i="16"/>
  <c r="AE41" i="16"/>
  <c r="AF41" i="16"/>
  <c r="AG41" i="16"/>
  <c r="AH41" i="16"/>
  <c r="AE51" i="16"/>
  <c r="AF51" i="16"/>
  <c r="AG51" i="16"/>
  <c r="AH51" i="16"/>
  <c r="AE52" i="16"/>
  <c r="AF52" i="16"/>
  <c r="AG52" i="16"/>
  <c r="AH52" i="16"/>
  <c r="AE53" i="16"/>
  <c r="AF53" i="16"/>
  <c r="AG53" i="16"/>
  <c r="AH53" i="16"/>
  <c r="AE54" i="16"/>
  <c r="AF54" i="16"/>
  <c r="AG54" i="16"/>
  <c r="AH54" i="16"/>
  <c r="AE55" i="16"/>
  <c r="AF55" i="16"/>
  <c r="AG55" i="16"/>
  <c r="AH55" i="16"/>
  <c r="AE56" i="16"/>
  <c r="AF56" i="16"/>
  <c r="AG56" i="16"/>
  <c r="AH56" i="16"/>
  <c r="AE57" i="16"/>
  <c r="AF57" i="16"/>
  <c r="AG57" i="16"/>
  <c r="AH57" i="16"/>
  <c r="AE58" i="16"/>
  <c r="AF58" i="16"/>
  <c r="AG58" i="16"/>
  <c r="AH58" i="16"/>
  <c r="AE59" i="16"/>
  <c r="AF59" i="16"/>
  <c r="AG59" i="16"/>
  <c r="AH59" i="16"/>
  <c r="AE60" i="16"/>
  <c r="AF60" i="16"/>
  <c r="AG60" i="16"/>
  <c r="AH60" i="16"/>
  <c r="AG61" i="16"/>
  <c r="AH61" i="16"/>
  <c r="AG67" i="16"/>
  <c r="AL67" i="16" s="1"/>
  <c r="AH67" i="16"/>
  <c r="AM67" i="16" s="1"/>
  <c r="AG68" i="16"/>
  <c r="AL68" i="16" s="1"/>
  <c r="AH68" i="16"/>
  <c r="AM68" i="16" s="1"/>
  <c r="AE73" i="16"/>
  <c r="AF73" i="16"/>
  <c r="AG73" i="16"/>
  <c r="AH73" i="16"/>
  <c r="AE74" i="16"/>
  <c r="AF74" i="16"/>
  <c r="AG74" i="16"/>
  <c r="AH74" i="16"/>
  <c r="AE75" i="16"/>
  <c r="AF75" i="16"/>
  <c r="AG75" i="16"/>
  <c r="AH75" i="16"/>
  <c r="AE76" i="16"/>
  <c r="AF76" i="16"/>
  <c r="AG76" i="16"/>
  <c r="AH76" i="16"/>
  <c r="AE81" i="16"/>
  <c r="AF81" i="16"/>
  <c r="AG81" i="16"/>
  <c r="AH81" i="16"/>
  <c r="AE82" i="16"/>
  <c r="AF82" i="16"/>
  <c r="AG82" i="16"/>
  <c r="AH82" i="16"/>
  <c r="AE83" i="16"/>
  <c r="AF83" i="16"/>
  <c r="AG83" i="16"/>
  <c r="AH83" i="16"/>
  <c r="AE84" i="16"/>
  <c r="AF84" i="16"/>
  <c r="AG84" i="16"/>
  <c r="AH84" i="16"/>
  <c r="AE85" i="16"/>
  <c r="AF85" i="16"/>
  <c r="AG85" i="16"/>
  <c r="AH85" i="16"/>
  <c r="AE91" i="16"/>
  <c r="AF91" i="16"/>
  <c r="AG91" i="16"/>
  <c r="AH91" i="16"/>
  <c r="AE92" i="16"/>
  <c r="AF92" i="16"/>
  <c r="AG92" i="16"/>
  <c r="AH92" i="16"/>
  <c r="AE93" i="16"/>
  <c r="AF93" i="16"/>
  <c r="AG93" i="16"/>
  <c r="AH93" i="16"/>
  <c r="AE94" i="16"/>
  <c r="AF94" i="16"/>
  <c r="AG94" i="16"/>
  <c r="AH94" i="16"/>
  <c r="AE95" i="16"/>
  <c r="AF95" i="16"/>
  <c r="AG95" i="16"/>
  <c r="AH95" i="16"/>
  <c r="AE96" i="16"/>
  <c r="AF96" i="16"/>
  <c r="AG96" i="16"/>
  <c r="AH96" i="16"/>
  <c r="AG97" i="16"/>
  <c r="AH97" i="16"/>
  <c r="AE98" i="16"/>
  <c r="AF98" i="16"/>
  <c r="AG98" i="16"/>
  <c r="AH98" i="16"/>
  <c r="AE103" i="16"/>
  <c r="AF103" i="16"/>
  <c r="AG103" i="16"/>
  <c r="AH103" i="16"/>
  <c r="AE104" i="16"/>
  <c r="AF104" i="16"/>
  <c r="AG104" i="16"/>
  <c r="AH104" i="16"/>
  <c r="AE105" i="16"/>
  <c r="AF105" i="16"/>
  <c r="AG105" i="16"/>
  <c r="AH105" i="16"/>
  <c r="AG106" i="16"/>
  <c r="AH106" i="16"/>
  <c r="AE108" i="16"/>
  <c r="AF108" i="16"/>
  <c r="AG108" i="16"/>
  <c r="AH108" i="16"/>
  <c r="AE109" i="16"/>
  <c r="AF109" i="16"/>
  <c r="AG109" i="16"/>
  <c r="AH109" i="16"/>
  <c r="AE110" i="16"/>
  <c r="AF110" i="16"/>
  <c r="AG110" i="16"/>
  <c r="AH110" i="16"/>
  <c r="AE111" i="16"/>
  <c r="AF111" i="16"/>
  <c r="AG111" i="16"/>
  <c r="AH111" i="16"/>
  <c r="AE112" i="16"/>
  <c r="AF112" i="16"/>
  <c r="AG112" i="16"/>
  <c r="AH112" i="16"/>
  <c r="AE113" i="16"/>
  <c r="AF113" i="16"/>
  <c r="AG113" i="16"/>
  <c r="AH113" i="16"/>
  <c r="AE114" i="16"/>
  <c r="AF114" i="16"/>
  <c r="AG114" i="16"/>
  <c r="AH114" i="16"/>
  <c r="AE120" i="16"/>
  <c r="AF120" i="16"/>
  <c r="AG120" i="16"/>
  <c r="AH120" i="16"/>
  <c r="AE121" i="16"/>
  <c r="AF121" i="16"/>
  <c r="AG121" i="16"/>
  <c r="AH121" i="16"/>
  <c r="AE122" i="16"/>
  <c r="AF122" i="16"/>
  <c r="AG122" i="16"/>
  <c r="AH122" i="16"/>
  <c r="AE123" i="16"/>
  <c r="AF123" i="16"/>
  <c r="AG123" i="16"/>
  <c r="AH123" i="16"/>
  <c r="AE124" i="16"/>
  <c r="AF124" i="16"/>
  <c r="AG124" i="16"/>
  <c r="AH124" i="16"/>
  <c r="AE125" i="16"/>
  <c r="AF125" i="16"/>
  <c r="AG125" i="16"/>
  <c r="AH125" i="16"/>
  <c r="AE126" i="16"/>
  <c r="AF126" i="16"/>
  <c r="AG126" i="16"/>
  <c r="AH126" i="16"/>
  <c r="AE127" i="16"/>
  <c r="AF127" i="16"/>
  <c r="AG127" i="16"/>
  <c r="AH127" i="16"/>
  <c r="AE133" i="16"/>
  <c r="AF133" i="16"/>
  <c r="AG133" i="16"/>
  <c r="AH133" i="16"/>
  <c r="AE134" i="16"/>
  <c r="AF134" i="16"/>
  <c r="AG134" i="16"/>
  <c r="AH134" i="16"/>
  <c r="AE135" i="16"/>
  <c r="AF135" i="16"/>
  <c r="AG135" i="16"/>
  <c r="AH135" i="16"/>
  <c r="AE136" i="16"/>
  <c r="AF136" i="16"/>
  <c r="AG136" i="16"/>
  <c r="AH136" i="16"/>
  <c r="AE137" i="16"/>
  <c r="AF137" i="16"/>
  <c r="AG137" i="16"/>
  <c r="AH137" i="16"/>
  <c r="AE139" i="16"/>
  <c r="AF139" i="16"/>
  <c r="AG139" i="16"/>
  <c r="AH139" i="16"/>
  <c r="AE140" i="16"/>
  <c r="AF140" i="16"/>
  <c r="AG140" i="16"/>
  <c r="AH140" i="16"/>
  <c r="AE141" i="16"/>
  <c r="AF141" i="16"/>
  <c r="AG141" i="16"/>
  <c r="AH141" i="16"/>
  <c r="AE142" i="16"/>
  <c r="AF142" i="16"/>
  <c r="AG142" i="16"/>
  <c r="AH142" i="16"/>
  <c r="AE143" i="16"/>
  <c r="AF143" i="16"/>
  <c r="AG143" i="16"/>
  <c r="AH143" i="16"/>
  <c r="AE144" i="16"/>
  <c r="AF144" i="16"/>
  <c r="AG144" i="16"/>
  <c r="AH144" i="16"/>
  <c r="AE145" i="16"/>
  <c r="AF145" i="16"/>
  <c r="AG145" i="16"/>
  <c r="AH145" i="16"/>
  <c r="AE146" i="16"/>
  <c r="AF146" i="16"/>
  <c r="AG146" i="16"/>
  <c r="AH146" i="16"/>
  <c r="AE147" i="16"/>
  <c r="AF147" i="16"/>
  <c r="AG147" i="16"/>
  <c r="AH147" i="16"/>
  <c r="AE148" i="16"/>
  <c r="AF148" i="16"/>
  <c r="AG148" i="16"/>
  <c r="AH148" i="16"/>
  <c r="AE149" i="16"/>
  <c r="AF149" i="16"/>
  <c r="AG149" i="16"/>
  <c r="AH149" i="16"/>
  <c r="AE150" i="16"/>
  <c r="AF150" i="16"/>
  <c r="AG150" i="16"/>
  <c r="AH150" i="16"/>
  <c r="AE151" i="16"/>
  <c r="AF151" i="16"/>
  <c r="AG151" i="16"/>
  <c r="AH151" i="16"/>
  <c r="AF163" i="16"/>
  <c r="AG163" i="16"/>
  <c r="AH163" i="16"/>
  <c r="AE164" i="16"/>
  <c r="AF164" i="16"/>
  <c r="AG164" i="16"/>
  <c r="AH164" i="16"/>
  <c r="AE165" i="16"/>
  <c r="AF165" i="16"/>
  <c r="AG165" i="16"/>
  <c r="AH165" i="16"/>
  <c r="AE166" i="16"/>
  <c r="AF166" i="16"/>
  <c r="AG166" i="16"/>
  <c r="AH166" i="16"/>
  <c r="AE167" i="16"/>
  <c r="AF167" i="16"/>
  <c r="AG167" i="16"/>
  <c r="AH167" i="16"/>
  <c r="AE173" i="16"/>
  <c r="AF173" i="16"/>
  <c r="AG173" i="16"/>
  <c r="AH173" i="16"/>
  <c r="AE174" i="16"/>
  <c r="AF174" i="16"/>
  <c r="AG174" i="16"/>
  <c r="AH174" i="16"/>
  <c r="AE175" i="16"/>
  <c r="AF175" i="16"/>
  <c r="AG175" i="16"/>
  <c r="AH175" i="16"/>
  <c r="AE176" i="16"/>
  <c r="AF176" i="16"/>
  <c r="AG176" i="16"/>
  <c r="AH176" i="16"/>
  <c r="AE177" i="16"/>
  <c r="AF177" i="16"/>
  <c r="AG177" i="16"/>
  <c r="AH177" i="16"/>
  <c r="AE178" i="16"/>
  <c r="AF178" i="16"/>
  <c r="AG178" i="16"/>
  <c r="AH178" i="16"/>
  <c r="AE179" i="16"/>
  <c r="AF179" i="16"/>
  <c r="AG179" i="16"/>
  <c r="AH179" i="16"/>
  <c r="AE180" i="16"/>
  <c r="AF180" i="16"/>
  <c r="AG180" i="16"/>
  <c r="AH180" i="16"/>
  <c r="AE181" i="16"/>
  <c r="AF181" i="16"/>
  <c r="AG181" i="16"/>
  <c r="AH181" i="16"/>
  <c r="AE182" i="16"/>
  <c r="AF182" i="16"/>
  <c r="AG182" i="16"/>
  <c r="AH182" i="16"/>
  <c r="AE183" i="16"/>
  <c r="AF183" i="16"/>
  <c r="AG183" i="16"/>
  <c r="AH183" i="16"/>
  <c r="AE185" i="16"/>
  <c r="AF185" i="16"/>
  <c r="AG185" i="16"/>
  <c r="AH185" i="16"/>
  <c r="AE190" i="16"/>
  <c r="AF190" i="16"/>
  <c r="AG190" i="16"/>
  <c r="AH190" i="16"/>
  <c r="AE191" i="16"/>
  <c r="AF191" i="16"/>
  <c r="AG191" i="16"/>
  <c r="AH191" i="16"/>
  <c r="AE192" i="16"/>
  <c r="AF192" i="16"/>
  <c r="AG192" i="16"/>
  <c r="AH192" i="16"/>
  <c r="AE193" i="16"/>
  <c r="AF193" i="16"/>
  <c r="AG193" i="16"/>
  <c r="AH193" i="16"/>
  <c r="AE194" i="16"/>
  <c r="AF194" i="16"/>
  <c r="AG194" i="16"/>
  <c r="AH194" i="16"/>
  <c r="AE195" i="16"/>
  <c r="AF195" i="16"/>
  <c r="AG195" i="16"/>
  <c r="AH195" i="16"/>
  <c r="AE196" i="16"/>
  <c r="AF196" i="16"/>
  <c r="AG196" i="16"/>
  <c r="AH196" i="16"/>
  <c r="AE197" i="16"/>
  <c r="AF197" i="16"/>
  <c r="AG197" i="16"/>
  <c r="AH197" i="16"/>
  <c r="AE198" i="16"/>
  <c r="AF198" i="16"/>
  <c r="AG198" i="16"/>
  <c r="AH198" i="16"/>
  <c r="AE199" i="16"/>
  <c r="AF199" i="16"/>
  <c r="AG199" i="16"/>
  <c r="AH199" i="16"/>
  <c r="AE200" i="16"/>
  <c r="AF200" i="16"/>
  <c r="AG200" i="16"/>
  <c r="AH200" i="16"/>
  <c r="AE201" i="16"/>
  <c r="AF201" i="16"/>
  <c r="AG201" i="16"/>
  <c r="AH201" i="16"/>
  <c r="AE202" i="16"/>
  <c r="AF202" i="16"/>
  <c r="AG202" i="16"/>
  <c r="AH202" i="16"/>
  <c r="AE203" i="16"/>
  <c r="AF203" i="16"/>
  <c r="AG203" i="16"/>
  <c r="AH203" i="16"/>
  <c r="AE204" i="16"/>
  <c r="AF204" i="16"/>
  <c r="AG204" i="16"/>
  <c r="AH204" i="16"/>
  <c r="AE205" i="16"/>
  <c r="AF205" i="16"/>
  <c r="AG205" i="16"/>
  <c r="AH205" i="16"/>
  <c r="AE206" i="16"/>
  <c r="AF206" i="16"/>
  <c r="AG206" i="16"/>
  <c r="AH206" i="16"/>
  <c r="AE207" i="16"/>
  <c r="AF207" i="16"/>
  <c r="AG207" i="16"/>
  <c r="AH207" i="16"/>
  <c r="AE208" i="16"/>
  <c r="AF208" i="16"/>
  <c r="AG208" i="16"/>
  <c r="AH208" i="16"/>
  <c r="AE209" i="16"/>
  <c r="AF209" i="16"/>
  <c r="AG209" i="16"/>
  <c r="AH209" i="16"/>
  <c r="AE210" i="16"/>
  <c r="AF210" i="16"/>
  <c r="AG210" i="16"/>
  <c r="AH210" i="16"/>
  <c r="AE211" i="16"/>
  <c r="AF211" i="16"/>
  <c r="AG211" i="16"/>
  <c r="AH211" i="16"/>
  <c r="AE212" i="16"/>
  <c r="AF212" i="16"/>
  <c r="AG212" i="16"/>
  <c r="AH212" i="16"/>
  <c r="AE213" i="16"/>
  <c r="AF213" i="16"/>
  <c r="AG213" i="16"/>
  <c r="AH213" i="16"/>
  <c r="AE214" i="16"/>
  <c r="AF214" i="16"/>
  <c r="AG214" i="16"/>
  <c r="AH214" i="16"/>
  <c r="AE215" i="16"/>
  <c r="AF215" i="16"/>
  <c r="AG215" i="16"/>
  <c r="AH215" i="16"/>
  <c r="AE216" i="16"/>
  <c r="AF216" i="16"/>
  <c r="AG216" i="16"/>
  <c r="AH216" i="16"/>
  <c r="AE217" i="16"/>
  <c r="AF217" i="16"/>
  <c r="AG217" i="16"/>
  <c r="AH217" i="16"/>
  <c r="AE218" i="16"/>
  <c r="AF218" i="16"/>
  <c r="AG218" i="16"/>
  <c r="AH218" i="16"/>
  <c r="AE219" i="16"/>
  <c r="AF219" i="16"/>
  <c r="AG219" i="16"/>
  <c r="AH219" i="16"/>
  <c r="AE220" i="16"/>
  <c r="AF220" i="16"/>
  <c r="AG220" i="16"/>
  <c r="AH220" i="16"/>
  <c r="AE221" i="16"/>
  <c r="AF221" i="16"/>
  <c r="AG221" i="16"/>
  <c r="AH221" i="16"/>
  <c r="AE222" i="16"/>
  <c r="AF222" i="16"/>
  <c r="AG222" i="16"/>
  <c r="AH222" i="16"/>
  <c r="AE223" i="16"/>
  <c r="AF223" i="16"/>
  <c r="AG223" i="16"/>
  <c r="AH223" i="16"/>
  <c r="AE224" i="16"/>
  <c r="AF224" i="16"/>
  <c r="AG224" i="16"/>
  <c r="AH224" i="16"/>
  <c r="AE225" i="16"/>
  <c r="AF225" i="16"/>
  <c r="AG225" i="16"/>
  <c r="AH225" i="16"/>
  <c r="AE226" i="16"/>
  <c r="AF226" i="16"/>
  <c r="AG226" i="16"/>
  <c r="AH226" i="16"/>
  <c r="AE227" i="16"/>
  <c r="AF227" i="16"/>
  <c r="AG227" i="16"/>
  <c r="AH227" i="16"/>
  <c r="AE228" i="16"/>
  <c r="AF228" i="16"/>
  <c r="AG228" i="16"/>
  <c r="AH228" i="16"/>
  <c r="AE229" i="16"/>
  <c r="AF229" i="16"/>
  <c r="AG229" i="16"/>
  <c r="AH229" i="16"/>
  <c r="AE230" i="16"/>
  <c r="AF230" i="16"/>
  <c r="AG230" i="16"/>
  <c r="AH230" i="16"/>
  <c r="AE231" i="16"/>
  <c r="AF231" i="16"/>
  <c r="AG231" i="16"/>
  <c r="AH231" i="16"/>
  <c r="AE232" i="16"/>
  <c r="AF232" i="16"/>
  <c r="AG232" i="16"/>
  <c r="AH232" i="16"/>
  <c r="AE233" i="16"/>
  <c r="AF233" i="16"/>
  <c r="AG233" i="16"/>
  <c r="AH233" i="16"/>
  <c r="AE234" i="16"/>
  <c r="AF234" i="16"/>
  <c r="AG234" i="16"/>
  <c r="AH234" i="16"/>
  <c r="AE235" i="16"/>
  <c r="AF235" i="16"/>
  <c r="AG235" i="16"/>
  <c r="AH235" i="16"/>
  <c r="AF236" i="16"/>
  <c r="AG236" i="16"/>
  <c r="AH236" i="16"/>
  <c r="AE237" i="16"/>
  <c r="AF237" i="16"/>
  <c r="AG237" i="16"/>
  <c r="AH237" i="16"/>
  <c r="AE238" i="16"/>
  <c r="AF238" i="16"/>
  <c r="AG238" i="16"/>
  <c r="AH238" i="16"/>
  <c r="AE239" i="16"/>
  <c r="AF239" i="16"/>
  <c r="AG239" i="16"/>
  <c r="AH239" i="16"/>
  <c r="AE240" i="16"/>
  <c r="AF240" i="16"/>
  <c r="AG240" i="16"/>
  <c r="AH240" i="16"/>
  <c r="AF6" i="16"/>
  <c r="AG6" i="16"/>
  <c r="AH6" i="16"/>
  <c r="Z7" i="16"/>
  <c r="AA7" i="16"/>
  <c r="AB7" i="16"/>
  <c r="AC7" i="16"/>
  <c r="Z13" i="16"/>
  <c r="AB13" i="16"/>
  <c r="AA14" i="16"/>
  <c r="AB14" i="16"/>
  <c r="AC14" i="16"/>
  <c r="Z15" i="16"/>
  <c r="AA15" i="16"/>
  <c r="AB15" i="16"/>
  <c r="AC15" i="16"/>
  <c r="AA16" i="16"/>
  <c r="Z17" i="16"/>
  <c r="AA17" i="16"/>
  <c r="AC17" i="16"/>
  <c r="Z23" i="16"/>
  <c r="AA23" i="16"/>
  <c r="AB23" i="16"/>
  <c r="AC23" i="16"/>
  <c r="Z24" i="16"/>
  <c r="AA24" i="16"/>
  <c r="AB24" i="16"/>
  <c r="AC24" i="16"/>
  <c r="Z25" i="16"/>
  <c r="AA25" i="16"/>
  <c r="AB25" i="16"/>
  <c r="AC25" i="16"/>
  <c r="AA26" i="16"/>
  <c r="AB26" i="16"/>
  <c r="AC26" i="16"/>
  <c r="Z27" i="16"/>
  <c r="AA27" i="16"/>
  <c r="AB27" i="16"/>
  <c r="AC27" i="16"/>
  <c r="AB28" i="16"/>
  <c r="AC28" i="16"/>
  <c r="Z35" i="16"/>
  <c r="AA35" i="16"/>
  <c r="AB35" i="16"/>
  <c r="AC35" i="16"/>
  <c r="Z36" i="16"/>
  <c r="AA36" i="16"/>
  <c r="AB36" i="16"/>
  <c r="AC36" i="16"/>
  <c r="Z37" i="16"/>
  <c r="AA37" i="16"/>
  <c r="AB37" i="16"/>
  <c r="AC37" i="16"/>
  <c r="Z38" i="16"/>
  <c r="AA38" i="16"/>
  <c r="AB38" i="16"/>
  <c r="AC38" i="16"/>
  <c r="Z39" i="16"/>
  <c r="AA39" i="16"/>
  <c r="AB39" i="16"/>
  <c r="AC39" i="16"/>
  <c r="Z40" i="16"/>
  <c r="AA40" i="16"/>
  <c r="AB40" i="16"/>
  <c r="AC40" i="16"/>
  <c r="Z41" i="16"/>
  <c r="AA41" i="16"/>
  <c r="AB41" i="16"/>
  <c r="AC41" i="16"/>
  <c r="Z51" i="16"/>
  <c r="AA51" i="16"/>
  <c r="AB51" i="16"/>
  <c r="AC51" i="16"/>
  <c r="Z52" i="16"/>
  <c r="AA52" i="16"/>
  <c r="AB52" i="16"/>
  <c r="AC52" i="16"/>
  <c r="Z53" i="16"/>
  <c r="AA53" i="16"/>
  <c r="AB53" i="16"/>
  <c r="AC53" i="16"/>
  <c r="Z54" i="16"/>
  <c r="AA54" i="16"/>
  <c r="AB54" i="16"/>
  <c r="AC54" i="16"/>
  <c r="Z55" i="16"/>
  <c r="AA55" i="16"/>
  <c r="AB55" i="16"/>
  <c r="AC55" i="16"/>
  <c r="Z56" i="16"/>
  <c r="AA56" i="16"/>
  <c r="AB56" i="16"/>
  <c r="AC56" i="16"/>
  <c r="Z57" i="16"/>
  <c r="AA57" i="16"/>
  <c r="AB57" i="16"/>
  <c r="AC57" i="16"/>
  <c r="Z58" i="16"/>
  <c r="AA58" i="16"/>
  <c r="AB58" i="16"/>
  <c r="AC58" i="16"/>
  <c r="Z59" i="16"/>
  <c r="AA59" i="16"/>
  <c r="AB59" i="16"/>
  <c r="AC59" i="16"/>
  <c r="Z60" i="16"/>
  <c r="AA60" i="16"/>
  <c r="AB60" i="16"/>
  <c r="AC60" i="16"/>
  <c r="AB61" i="16"/>
  <c r="AC61" i="16"/>
  <c r="AJ68" i="16"/>
  <c r="Z73" i="16"/>
  <c r="AA73" i="16"/>
  <c r="AB73" i="16"/>
  <c r="AC73" i="16"/>
  <c r="Z74" i="16"/>
  <c r="AA74" i="16"/>
  <c r="AB74" i="16"/>
  <c r="AC74" i="16"/>
  <c r="Z75" i="16"/>
  <c r="AA75" i="16"/>
  <c r="AB75" i="16"/>
  <c r="AC75" i="16"/>
  <c r="Z76" i="16"/>
  <c r="AA76" i="16"/>
  <c r="AC76" i="16"/>
  <c r="Z81" i="16"/>
  <c r="AA81" i="16"/>
  <c r="AB81" i="16"/>
  <c r="AC81" i="16"/>
  <c r="Z82" i="16"/>
  <c r="AA82" i="16"/>
  <c r="AB82" i="16"/>
  <c r="AC82" i="16"/>
  <c r="AA83" i="16"/>
  <c r="AB83" i="16"/>
  <c r="AC83" i="16"/>
  <c r="Z84" i="16"/>
  <c r="AA84" i="16"/>
  <c r="AB84" i="16"/>
  <c r="AC84" i="16"/>
  <c r="AB85" i="16"/>
  <c r="AC85" i="16"/>
  <c r="Z91" i="16"/>
  <c r="AA91" i="16"/>
  <c r="AB91" i="16"/>
  <c r="AC91" i="16"/>
  <c r="Z92" i="16"/>
  <c r="AA92" i="16"/>
  <c r="AB92" i="16"/>
  <c r="AC92" i="16"/>
  <c r="Z93" i="16"/>
  <c r="AA93" i="16"/>
  <c r="AB93" i="16"/>
  <c r="AC93" i="16"/>
  <c r="Z94" i="16"/>
  <c r="AA94" i="16"/>
  <c r="AB94" i="16"/>
  <c r="AC94" i="16"/>
  <c r="Z95" i="16"/>
  <c r="AA95" i="16"/>
  <c r="AB95" i="16"/>
  <c r="AC95" i="16"/>
  <c r="Z96" i="16"/>
  <c r="AA96" i="16"/>
  <c r="AB96" i="16"/>
  <c r="AC96" i="16"/>
  <c r="Z97" i="16"/>
  <c r="AA97" i="16"/>
  <c r="AB97" i="16"/>
  <c r="AC97" i="16"/>
  <c r="Z98" i="16"/>
  <c r="AA98" i="16"/>
  <c r="AB98" i="16"/>
  <c r="AC98" i="16"/>
  <c r="Z103" i="16"/>
  <c r="AA103" i="16"/>
  <c r="AB103" i="16"/>
  <c r="AC103" i="16"/>
  <c r="Z104" i="16"/>
  <c r="AA104" i="16"/>
  <c r="AB104" i="16"/>
  <c r="AC104" i="16"/>
  <c r="Z105" i="16"/>
  <c r="AA105" i="16"/>
  <c r="AB105" i="16"/>
  <c r="AC105" i="16"/>
  <c r="Z106" i="16"/>
  <c r="AA106" i="16"/>
  <c r="AB106" i="16"/>
  <c r="AC106" i="16"/>
  <c r="Z108" i="16"/>
  <c r="AA108" i="16"/>
  <c r="AB108" i="16"/>
  <c r="AC108" i="16"/>
  <c r="Z109" i="16"/>
  <c r="AA109" i="16"/>
  <c r="AB109" i="16"/>
  <c r="AC109" i="16"/>
  <c r="Z110" i="16"/>
  <c r="AA110" i="16"/>
  <c r="AB110" i="16"/>
  <c r="AC110" i="16"/>
  <c r="Z111" i="16"/>
  <c r="AA111" i="16"/>
  <c r="AB111" i="16"/>
  <c r="AC111" i="16"/>
  <c r="Z112" i="16"/>
  <c r="AA112" i="16"/>
  <c r="AB112" i="16"/>
  <c r="AC112" i="16"/>
  <c r="AA113" i="16"/>
  <c r="AB113" i="16"/>
  <c r="AC113" i="16"/>
  <c r="Z114" i="16"/>
  <c r="AA114" i="16"/>
  <c r="AB114" i="16"/>
  <c r="AC114" i="16"/>
  <c r="Z120" i="16"/>
  <c r="AA120" i="16"/>
  <c r="AB120" i="16"/>
  <c r="AC120" i="16"/>
  <c r="Z121" i="16"/>
  <c r="AA121" i="16"/>
  <c r="AB121" i="16"/>
  <c r="AC121" i="16"/>
  <c r="Z122" i="16"/>
  <c r="AA122" i="16"/>
  <c r="AB122" i="16"/>
  <c r="AC122" i="16"/>
  <c r="Z123" i="16"/>
  <c r="AA123" i="16"/>
  <c r="AB123" i="16"/>
  <c r="AC123" i="16"/>
  <c r="Z124" i="16"/>
  <c r="AA124" i="16"/>
  <c r="AB124" i="16"/>
  <c r="AC124" i="16"/>
  <c r="Z125" i="16"/>
  <c r="AA125" i="16"/>
  <c r="AB125" i="16"/>
  <c r="AC125" i="16"/>
  <c r="Z126" i="16"/>
  <c r="AA126" i="16"/>
  <c r="AB126" i="16"/>
  <c r="AC126" i="16"/>
  <c r="Z127" i="16"/>
  <c r="AA127" i="16"/>
  <c r="AB127" i="16"/>
  <c r="AC127" i="16"/>
  <c r="Z133" i="16"/>
  <c r="AA133" i="16"/>
  <c r="AB133" i="16"/>
  <c r="AC133" i="16"/>
  <c r="Z134" i="16"/>
  <c r="AA134" i="16"/>
  <c r="AB134" i="16"/>
  <c r="AC134" i="16"/>
  <c r="Z135" i="16"/>
  <c r="AA135" i="16"/>
  <c r="AB135" i="16"/>
  <c r="AC135" i="16"/>
  <c r="Z136" i="16"/>
  <c r="AA136" i="16"/>
  <c r="AB136" i="16"/>
  <c r="AC136" i="16"/>
  <c r="Z137" i="16"/>
  <c r="AA137" i="16"/>
  <c r="AB137" i="16"/>
  <c r="AC137" i="16"/>
  <c r="Z139" i="16"/>
  <c r="AA139" i="16"/>
  <c r="AB139" i="16"/>
  <c r="AC139" i="16"/>
  <c r="Z140" i="16"/>
  <c r="AA140" i="16"/>
  <c r="AB140" i="16"/>
  <c r="AC140" i="16"/>
  <c r="Z141" i="16"/>
  <c r="AA141" i="16"/>
  <c r="AB141" i="16"/>
  <c r="AC141" i="16"/>
  <c r="Z142" i="16"/>
  <c r="AA142" i="16"/>
  <c r="AB142" i="16"/>
  <c r="AC142" i="16"/>
  <c r="Z143" i="16"/>
  <c r="AA143" i="16"/>
  <c r="AB143" i="16"/>
  <c r="AC143" i="16"/>
  <c r="Z144" i="16"/>
  <c r="AA144" i="16"/>
  <c r="AB144" i="16"/>
  <c r="AC144" i="16"/>
  <c r="Z145" i="16"/>
  <c r="AA145" i="16"/>
  <c r="AB145" i="16"/>
  <c r="AC145" i="16"/>
  <c r="Z146" i="16"/>
  <c r="AA146" i="16"/>
  <c r="AB146" i="16"/>
  <c r="AC146" i="16"/>
  <c r="Z147" i="16"/>
  <c r="AA147" i="16"/>
  <c r="AB147" i="16"/>
  <c r="AC147" i="16"/>
  <c r="Z148" i="16"/>
  <c r="AA148" i="16"/>
  <c r="AB148" i="16"/>
  <c r="AC148" i="16"/>
  <c r="Z149" i="16"/>
  <c r="AA149" i="16"/>
  <c r="AB149" i="16"/>
  <c r="AC149" i="16"/>
  <c r="Z150" i="16"/>
  <c r="AA150" i="16"/>
  <c r="AB150" i="16"/>
  <c r="AC150" i="16"/>
  <c r="AA151" i="16"/>
  <c r="AB151" i="16"/>
  <c r="AC151" i="16"/>
  <c r="AA163" i="16"/>
  <c r="AB163" i="16"/>
  <c r="AC163" i="16"/>
  <c r="Z164" i="16"/>
  <c r="AA164" i="16"/>
  <c r="AB164" i="16"/>
  <c r="AC164" i="16"/>
  <c r="Z165" i="16"/>
  <c r="AA165" i="16"/>
  <c r="AB165" i="16"/>
  <c r="AC165" i="16"/>
  <c r="Z166" i="16"/>
  <c r="AA166" i="16"/>
  <c r="AB166" i="16"/>
  <c r="AC166" i="16"/>
  <c r="Z167" i="16"/>
  <c r="AA167" i="16"/>
  <c r="AB167" i="16"/>
  <c r="AC167" i="16"/>
  <c r="Z173" i="16"/>
  <c r="AA173" i="16"/>
  <c r="AB173" i="16"/>
  <c r="AC173" i="16"/>
  <c r="Z174" i="16"/>
  <c r="AA174" i="16"/>
  <c r="AB174" i="16"/>
  <c r="AC174" i="16"/>
  <c r="Z175" i="16"/>
  <c r="AA175" i="16"/>
  <c r="AB175" i="16"/>
  <c r="AC175" i="16"/>
  <c r="Z176" i="16"/>
  <c r="AA176" i="16"/>
  <c r="AB176" i="16"/>
  <c r="AC176" i="16"/>
  <c r="Z177" i="16"/>
  <c r="AA177" i="16"/>
  <c r="AB177" i="16"/>
  <c r="Z178" i="16"/>
  <c r="AA178" i="16"/>
  <c r="AB178" i="16"/>
  <c r="AC178" i="16"/>
  <c r="Z179" i="16"/>
  <c r="AA179" i="16"/>
  <c r="AB179" i="16"/>
  <c r="AC179" i="16"/>
  <c r="Z180" i="16"/>
  <c r="AA180" i="16"/>
  <c r="AB180" i="16"/>
  <c r="AC180" i="16"/>
  <c r="Z181" i="16"/>
  <c r="AA181" i="16"/>
  <c r="AB181" i="16"/>
  <c r="AC181" i="16"/>
  <c r="Z183" i="16"/>
  <c r="AA183" i="16"/>
  <c r="AB183" i="16"/>
  <c r="AC183" i="16"/>
  <c r="Z185" i="16"/>
  <c r="AA185" i="16"/>
  <c r="AB185" i="16"/>
  <c r="AC185" i="16"/>
  <c r="Z190" i="16"/>
  <c r="AA190" i="16"/>
  <c r="AB190" i="16"/>
  <c r="AC190" i="16"/>
  <c r="Z191" i="16"/>
  <c r="AA191" i="16"/>
  <c r="AB191" i="16"/>
  <c r="AC191" i="16"/>
  <c r="Z192" i="16"/>
  <c r="AA192" i="16"/>
  <c r="AB192" i="16"/>
  <c r="AC192" i="16"/>
  <c r="Z193" i="16"/>
  <c r="AA193" i="16"/>
  <c r="AB193" i="16"/>
  <c r="AC193" i="16"/>
  <c r="Z194" i="16"/>
  <c r="AA194" i="16"/>
  <c r="AB194" i="16"/>
  <c r="AC194" i="16"/>
  <c r="Z195" i="16"/>
  <c r="AA195" i="16"/>
  <c r="AB195" i="16"/>
  <c r="AC195" i="16"/>
  <c r="Z196" i="16"/>
  <c r="AA196" i="16"/>
  <c r="AB196" i="16"/>
  <c r="AC196" i="16"/>
  <c r="Z197" i="16"/>
  <c r="AA197" i="16"/>
  <c r="AB197" i="16"/>
  <c r="AC197" i="16"/>
  <c r="Z198" i="16"/>
  <c r="AA198" i="16"/>
  <c r="AB198" i="16"/>
  <c r="AC198" i="16"/>
  <c r="AA199" i="16"/>
  <c r="AB199" i="16"/>
  <c r="AC199" i="16"/>
  <c r="Z200" i="16"/>
  <c r="AA200" i="16"/>
  <c r="AB200" i="16"/>
  <c r="AC200" i="16"/>
  <c r="Z201" i="16"/>
  <c r="AA201" i="16"/>
  <c r="AB201" i="16"/>
  <c r="AC201" i="16"/>
  <c r="Z202" i="16"/>
  <c r="AA202" i="16"/>
  <c r="AB202" i="16"/>
  <c r="AC202" i="16"/>
  <c r="Z203" i="16"/>
  <c r="AA203" i="16"/>
  <c r="AB203" i="16"/>
  <c r="AC203" i="16"/>
  <c r="Z204" i="16"/>
  <c r="AA204" i="16"/>
  <c r="AB204" i="16"/>
  <c r="AC204" i="16"/>
  <c r="Z205" i="16"/>
  <c r="AA205" i="16"/>
  <c r="AB205" i="16"/>
  <c r="AC205" i="16"/>
  <c r="Z206" i="16"/>
  <c r="AA206" i="16"/>
  <c r="AB206" i="16"/>
  <c r="AC206" i="16"/>
  <c r="Z207" i="16"/>
  <c r="AA207" i="16"/>
  <c r="AB207" i="16"/>
  <c r="AC207" i="16"/>
  <c r="Z208" i="16"/>
  <c r="AA208" i="16"/>
  <c r="AB208" i="16"/>
  <c r="AC208" i="16"/>
  <c r="Z209" i="16"/>
  <c r="AA209" i="16"/>
  <c r="AB209" i="16"/>
  <c r="AC209" i="16"/>
  <c r="Z210" i="16"/>
  <c r="AA210" i="16"/>
  <c r="AB210" i="16"/>
  <c r="AC210" i="16"/>
  <c r="Z211" i="16"/>
  <c r="AA211" i="16"/>
  <c r="AB211" i="16"/>
  <c r="AC211" i="16"/>
  <c r="Z212" i="16"/>
  <c r="AA212" i="16"/>
  <c r="AB212" i="16"/>
  <c r="AC212" i="16"/>
  <c r="Z213" i="16"/>
  <c r="AA213" i="16"/>
  <c r="AB213" i="16"/>
  <c r="AC213" i="16"/>
  <c r="Z214" i="16"/>
  <c r="AA214" i="16"/>
  <c r="AB214" i="16"/>
  <c r="AC214" i="16"/>
  <c r="Z215" i="16"/>
  <c r="AA215" i="16"/>
  <c r="AB215" i="16"/>
  <c r="AC215" i="16"/>
  <c r="Z216" i="16"/>
  <c r="AA216" i="16"/>
  <c r="AB216" i="16"/>
  <c r="AC216" i="16"/>
  <c r="Z217" i="16"/>
  <c r="AA217" i="16"/>
  <c r="AB217" i="16"/>
  <c r="AC217" i="16"/>
  <c r="Z218" i="16"/>
  <c r="AA218" i="16"/>
  <c r="AB218" i="16"/>
  <c r="AC218" i="16"/>
  <c r="Z219" i="16"/>
  <c r="AA219" i="16"/>
  <c r="AB219" i="16"/>
  <c r="AC219" i="16"/>
  <c r="Z220" i="16"/>
  <c r="AA220" i="16"/>
  <c r="AB220" i="16"/>
  <c r="AC220" i="16"/>
  <c r="Z221" i="16"/>
  <c r="AA221" i="16"/>
  <c r="AB221" i="16"/>
  <c r="AC221" i="16"/>
  <c r="Z222" i="16"/>
  <c r="AA222" i="16"/>
  <c r="AB222" i="16"/>
  <c r="AC222" i="16"/>
  <c r="Z223" i="16"/>
  <c r="AA223" i="16"/>
  <c r="AB223" i="16"/>
  <c r="AC223" i="16"/>
  <c r="Z225" i="16"/>
  <c r="AA225" i="16"/>
  <c r="AB225" i="16"/>
  <c r="AC225" i="16"/>
  <c r="Z226" i="16"/>
  <c r="AA226" i="16"/>
  <c r="AB226" i="16"/>
  <c r="AC226" i="16"/>
  <c r="Z227" i="16"/>
  <c r="AA227" i="16"/>
  <c r="AB227" i="16"/>
  <c r="AC227" i="16"/>
  <c r="Z228" i="16"/>
  <c r="AA228" i="16"/>
  <c r="AB228" i="16"/>
  <c r="AC228" i="16"/>
  <c r="Z229" i="16"/>
  <c r="AA229" i="16"/>
  <c r="AB229" i="16"/>
  <c r="AC229" i="16"/>
  <c r="Z230" i="16"/>
  <c r="AA230" i="16"/>
  <c r="AB230" i="16"/>
  <c r="AC230" i="16"/>
  <c r="Z231" i="16"/>
  <c r="AA231" i="16"/>
  <c r="AB231" i="16"/>
  <c r="AC231" i="16"/>
  <c r="Z232" i="16"/>
  <c r="AA232" i="16"/>
  <c r="AB232" i="16"/>
  <c r="AC232" i="16"/>
  <c r="Z233" i="16"/>
  <c r="AA233" i="16"/>
  <c r="AB233" i="16"/>
  <c r="AC233" i="16"/>
  <c r="Z234" i="16"/>
  <c r="AA234" i="16"/>
  <c r="AB234" i="16"/>
  <c r="AC234" i="16"/>
  <c r="Z235" i="16"/>
  <c r="AA235" i="16"/>
  <c r="AB235" i="16"/>
  <c r="AC235" i="16"/>
  <c r="AA236" i="16"/>
  <c r="AB236" i="16"/>
  <c r="AC236" i="16"/>
  <c r="Z237" i="16"/>
  <c r="AA237" i="16"/>
  <c r="AB237" i="16"/>
  <c r="AC237" i="16"/>
  <c r="Z238" i="16"/>
  <c r="AA238" i="16"/>
  <c r="AB238" i="16"/>
  <c r="AC238" i="16"/>
  <c r="Z239" i="16"/>
  <c r="AA239" i="16"/>
  <c r="AB239" i="16"/>
  <c r="AC239" i="16"/>
  <c r="Z240" i="16"/>
  <c r="AA240" i="16"/>
  <c r="AB240" i="16"/>
  <c r="AC240" i="16"/>
  <c r="T7" i="16"/>
  <c r="U7" i="16"/>
  <c r="V7" i="16"/>
  <c r="W7" i="16"/>
  <c r="T13" i="16"/>
  <c r="L13" i="16" s="1"/>
  <c r="U13" i="16"/>
  <c r="M13" i="16" s="1"/>
  <c r="AA13" i="16"/>
  <c r="V13" i="16"/>
  <c r="N13" i="16" s="1"/>
  <c r="W13" i="16"/>
  <c r="O13" i="16" s="1"/>
  <c r="T14" i="16"/>
  <c r="L14" i="16" s="1"/>
  <c r="U14" i="16"/>
  <c r="M14" i="16" s="1"/>
  <c r="V14" i="16"/>
  <c r="N14" i="16" s="1"/>
  <c r="W14" i="16"/>
  <c r="O14" i="16" s="1"/>
  <c r="T15" i="16"/>
  <c r="L15" i="16" s="1"/>
  <c r="U15" i="16"/>
  <c r="M15" i="16" s="1"/>
  <c r="V15" i="16"/>
  <c r="N15" i="16" s="1"/>
  <c r="W15" i="16"/>
  <c r="O15" i="16" s="1"/>
  <c r="T16" i="16"/>
  <c r="U16" i="16"/>
  <c r="V16" i="16"/>
  <c r="AB16" i="16" s="1"/>
  <c r="W16" i="16"/>
  <c r="AC16" i="16" s="1"/>
  <c r="T17" i="16"/>
  <c r="U17" i="16"/>
  <c r="V17" i="16"/>
  <c r="AB17" i="16" s="1"/>
  <c r="W17" i="16"/>
  <c r="T18" i="16"/>
  <c r="U18" i="16"/>
  <c r="V18" i="16"/>
  <c r="AB18" i="16" s="1"/>
  <c r="W18" i="16"/>
  <c r="AC18" i="16" s="1"/>
  <c r="T23" i="16"/>
  <c r="L23" i="16" s="1"/>
  <c r="U23" i="16"/>
  <c r="M23" i="16" s="1"/>
  <c r="V23" i="16"/>
  <c r="N23" i="16" s="1"/>
  <c r="W23" i="16"/>
  <c r="O23" i="16" s="1"/>
  <c r="T24" i="16"/>
  <c r="L24" i="16" s="1"/>
  <c r="U24" i="16"/>
  <c r="M24" i="16" s="1"/>
  <c r="V24" i="16"/>
  <c r="N24" i="16" s="1"/>
  <c r="W24" i="16"/>
  <c r="O24" i="16" s="1"/>
  <c r="T25" i="16"/>
  <c r="L25" i="16" s="1"/>
  <c r="U25" i="16"/>
  <c r="M25" i="16" s="1"/>
  <c r="V25" i="16"/>
  <c r="N25" i="16" s="1"/>
  <c r="W25" i="16"/>
  <c r="O25" i="16" s="1"/>
  <c r="T26" i="16"/>
  <c r="U26" i="16"/>
  <c r="V26" i="16"/>
  <c r="W26" i="16"/>
  <c r="T27" i="16"/>
  <c r="U27" i="16"/>
  <c r="V27" i="16"/>
  <c r="W27" i="16"/>
  <c r="T28" i="16"/>
  <c r="U28" i="16"/>
  <c r="V28" i="16"/>
  <c r="W28" i="16"/>
  <c r="T35" i="16"/>
  <c r="L35" i="16" s="1"/>
  <c r="U35" i="16"/>
  <c r="M35" i="16" s="1"/>
  <c r="V35" i="16"/>
  <c r="N35" i="16" s="1"/>
  <c r="W35" i="16"/>
  <c r="O35" i="16" s="1"/>
  <c r="T36" i="16"/>
  <c r="L36" i="16" s="1"/>
  <c r="U36" i="16"/>
  <c r="M36" i="16" s="1"/>
  <c r="V36" i="16"/>
  <c r="N36" i="16" s="1"/>
  <c r="W36" i="16"/>
  <c r="O36" i="16" s="1"/>
  <c r="T37" i="16"/>
  <c r="L37" i="16" s="1"/>
  <c r="U37" i="16"/>
  <c r="M37" i="16" s="1"/>
  <c r="V37" i="16"/>
  <c r="N37" i="16" s="1"/>
  <c r="W37" i="16"/>
  <c r="O37" i="16" s="1"/>
  <c r="T38" i="16"/>
  <c r="L38" i="16" s="1"/>
  <c r="U38" i="16"/>
  <c r="M38" i="16" s="1"/>
  <c r="V38" i="16"/>
  <c r="N38" i="16" s="1"/>
  <c r="W38" i="16"/>
  <c r="O38" i="16" s="1"/>
  <c r="T39" i="16"/>
  <c r="L39" i="16" s="1"/>
  <c r="U39" i="16"/>
  <c r="M39" i="16" s="1"/>
  <c r="V39" i="16"/>
  <c r="N39" i="16" s="1"/>
  <c r="W39" i="16"/>
  <c r="O39" i="16" s="1"/>
  <c r="T40" i="16"/>
  <c r="L40" i="16" s="1"/>
  <c r="U40" i="16"/>
  <c r="M40" i="16" s="1"/>
  <c r="V40" i="16"/>
  <c r="N40" i="16" s="1"/>
  <c r="W40" i="16"/>
  <c r="O40" i="16" s="1"/>
  <c r="T41" i="16"/>
  <c r="L41" i="16" s="1"/>
  <c r="U41" i="16"/>
  <c r="M41" i="16" s="1"/>
  <c r="V41" i="16"/>
  <c r="N41" i="16" s="1"/>
  <c r="W41" i="16"/>
  <c r="O41" i="16" s="1"/>
  <c r="L51" i="16"/>
  <c r="M51" i="16"/>
  <c r="V51" i="16"/>
  <c r="N51" i="16" s="1"/>
  <c r="W51" i="16"/>
  <c r="O51" i="16" s="1"/>
  <c r="T52" i="16"/>
  <c r="L52" i="16" s="1"/>
  <c r="U52" i="16"/>
  <c r="M52" i="16" s="1"/>
  <c r="V52" i="16"/>
  <c r="N52" i="16" s="1"/>
  <c r="W52" i="16"/>
  <c r="O52" i="16" s="1"/>
  <c r="T53" i="16"/>
  <c r="L53" i="16" s="1"/>
  <c r="U53" i="16"/>
  <c r="M53" i="16" s="1"/>
  <c r="V53" i="16"/>
  <c r="N53" i="16" s="1"/>
  <c r="W53" i="16"/>
  <c r="O53" i="16" s="1"/>
  <c r="T54" i="16"/>
  <c r="L54" i="16" s="1"/>
  <c r="U54" i="16"/>
  <c r="M54" i="16" s="1"/>
  <c r="V54" i="16"/>
  <c r="N54" i="16" s="1"/>
  <c r="W54" i="16"/>
  <c r="O54" i="16" s="1"/>
  <c r="T55" i="16"/>
  <c r="L55" i="16" s="1"/>
  <c r="U55" i="16"/>
  <c r="M55" i="16" s="1"/>
  <c r="V55" i="16"/>
  <c r="N55" i="16" s="1"/>
  <c r="W55" i="16"/>
  <c r="O55" i="16" s="1"/>
  <c r="T56" i="16"/>
  <c r="L56" i="16" s="1"/>
  <c r="U56" i="16"/>
  <c r="M56" i="16" s="1"/>
  <c r="V56" i="16"/>
  <c r="N56" i="16" s="1"/>
  <c r="W56" i="16"/>
  <c r="O56" i="16" s="1"/>
  <c r="T57" i="16"/>
  <c r="L57" i="16" s="1"/>
  <c r="U57" i="16"/>
  <c r="M57" i="16" s="1"/>
  <c r="V57" i="16"/>
  <c r="N57" i="16" s="1"/>
  <c r="W57" i="16"/>
  <c r="O57" i="16" s="1"/>
  <c r="T58" i="16"/>
  <c r="L58" i="16" s="1"/>
  <c r="U58" i="16"/>
  <c r="M58" i="16" s="1"/>
  <c r="V58" i="16"/>
  <c r="N58" i="16" s="1"/>
  <c r="W58" i="16"/>
  <c r="O58" i="16" s="1"/>
  <c r="T59" i="16"/>
  <c r="L59" i="16" s="1"/>
  <c r="U59" i="16"/>
  <c r="M59" i="16" s="1"/>
  <c r="V59" i="16"/>
  <c r="N59" i="16" s="1"/>
  <c r="W59" i="16"/>
  <c r="O59" i="16" s="1"/>
  <c r="T60" i="16"/>
  <c r="L60" i="16" s="1"/>
  <c r="U60" i="16"/>
  <c r="M60" i="16" s="1"/>
  <c r="V60" i="16"/>
  <c r="N60" i="16" s="1"/>
  <c r="W60" i="16"/>
  <c r="O60" i="16" s="1"/>
  <c r="T61" i="16"/>
  <c r="U61" i="16"/>
  <c r="V61" i="16"/>
  <c r="W61" i="16"/>
  <c r="T73" i="16"/>
  <c r="L73" i="16" s="1"/>
  <c r="U73" i="16"/>
  <c r="M73" i="16" s="1"/>
  <c r="V73" i="16"/>
  <c r="N73" i="16" s="1"/>
  <c r="W73" i="16"/>
  <c r="O73" i="16" s="1"/>
  <c r="T74" i="16"/>
  <c r="L74" i="16" s="1"/>
  <c r="U74" i="16"/>
  <c r="M74" i="16" s="1"/>
  <c r="V74" i="16"/>
  <c r="N74" i="16" s="1"/>
  <c r="W74" i="16"/>
  <c r="O74" i="16" s="1"/>
  <c r="T75" i="16"/>
  <c r="U75" i="16"/>
  <c r="V75" i="16"/>
  <c r="W75" i="16"/>
  <c r="T76" i="16"/>
  <c r="U76" i="16"/>
  <c r="V76" i="16"/>
  <c r="AB76" i="16" s="1"/>
  <c r="W76" i="16"/>
  <c r="T81" i="16"/>
  <c r="L81" i="16" s="1"/>
  <c r="U81" i="16"/>
  <c r="M81" i="16" s="1"/>
  <c r="V81" i="16"/>
  <c r="N81" i="16" s="1"/>
  <c r="W81" i="16"/>
  <c r="O81" i="16" s="1"/>
  <c r="T82" i="16"/>
  <c r="L82" i="16" s="1"/>
  <c r="U82" i="16"/>
  <c r="M82" i="16" s="1"/>
  <c r="V82" i="16"/>
  <c r="N82" i="16" s="1"/>
  <c r="W82" i="16"/>
  <c r="O82" i="16" s="1"/>
  <c r="T83" i="16"/>
  <c r="U83" i="16"/>
  <c r="V83" i="16"/>
  <c r="W83" i="16"/>
  <c r="T84" i="16"/>
  <c r="U84" i="16"/>
  <c r="V84" i="16"/>
  <c r="W84" i="16"/>
  <c r="T85" i="16"/>
  <c r="U85" i="16"/>
  <c r="V85" i="16"/>
  <c r="W85" i="16"/>
  <c r="T91" i="16"/>
  <c r="L91" i="16" s="1"/>
  <c r="U91" i="16"/>
  <c r="M91" i="16" s="1"/>
  <c r="V91" i="16"/>
  <c r="N91" i="16" s="1"/>
  <c r="W91" i="16"/>
  <c r="O91" i="16" s="1"/>
  <c r="T92" i="16"/>
  <c r="L92" i="16" s="1"/>
  <c r="U92" i="16"/>
  <c r="M92" i="16" s="1"/>
  <c r="V92" i="16"/>
  <c r="N92" i="16" s="1"/>
  <c r="W92" i="16"/>
  <c r="O92" i="16" s="1"/>
  <c r="T93" i="16"/>
  <c r="L93" i="16" s="1"/>
  <c r="U93" i="16"/>
  <c r="M93" i="16" s="1"/>
  <c r="V93" i="16"/>
  <c r="N93" i="16" s="1"/>
  <c r="W93" i="16"/>
  <c r="O93" i="16" s="1"/>
  <c r="T94" i="16"/>
  <c r="L94" i="16" s="1"/>
  <c r="U94" i="16"/>
  <c r="M94" i="16" s="1"/>
  <c r="V94" i="16"/>
  <c r="N94" i="16" s="1"/>
  <c r="W94" i="16"/>
  <c r="O94" i="16" s="1"/>
  <c r="T95" i="16"/>
  <c r="L95" i="16" s="1"/>
  <c r="U95" i="16"/>
  <c r="M95" i="16" s="1"/>
  <c r="V95" i="16"/>
  <c r="N95" i="16" s="1"/>
  <c r="W95" i="16"/>
  <c r="O95" i="16" s="1"/>
  <c r="T96" i="16"/>
  <c r="L96" i="16" s="1"/>
  <c r="U96" i="16"/>
  <c r="M96" i="16" s="1"/>
  <c r="V96" i="16"/>
  <c r="N96" i="16" s="1"/>
  <c r="W96" i="16"/>
  <c r="O96" i="16" s="1"/>
  <c r="T103" i="16"/>
  <c r="L103" i="16" s="1"/>
  <c r="U103" i="16"/>
  <c r="M103" i="16" s="1"/>
  <c r="V103" i="16"/>
  <c r="N103" i="16" s="1"/>
  <c r="W103" i="16"/>
  <c r="O103" i="16" s="1"/>
  <c r="T104" i="16"/>
  <c r="L104" i="16" s="1"/>
  <c r="U104" i="16"/>
  <c r="M104" i="16" s="1"/>
  <c r="V104" i="16"/>
  <c r="N104" i="16" s="1"/>
  <c r="W104" i="16"/>
  <c r="O104" i="16" s="1"/>
  <c r="T105" i="16"/>
  <c r="L105" i="16" s="1"/>
  <c r="U105" i="16"/>
  <c r="M105" i="16" s="1"/>
  <c r="V105" i="16"/>
  <c r="N105" i="16" s="1"/>
  <c r="W105" i="16"/>
  <c r="O105" i="16" s="1"/>
  <c r="T108" i="16"/>
  <c r="L108" i="16" s="1"/>
  <c r="U108" i="16"/>
  <c r="M108" i="16" s="1"/>
  <c r="V108" i="16"/>
  <c r="N108" i="16" s="1"/>
  <c r="W108" i="16"/>
  <c r="O108" i="16" s="1"/>
  <c r="T109" i="16"/>
  <c r="L109" i="16" s="1"/>
  <c r="U109" i="16"/>
  <c r="M109" i="16" s="1"/>
  <c r="V109" i="16"/>
  <c r="N109" i="16" s="1"/>
  <c r="W109" i="16"/>
  <c r="O109" i="16" s="1"/>
  <c r="T110" i="16"/>
  <c r="L110" i="16" s="1"/>
  <c r="U110" i="16"/>
  <c r="M110" i="16" s="1"/>
  <c r="V110" i="16"/>
  <c r="N110" i="16" s="1"/>
  <c r="W110" i="16"/>
  <c r="O110" i="16" s="1"/>
  <c r="T111" i="16"/>
  <c r="L111" i="16" s="1"/>
  <c r="U111" i="16"/>
  <c r="M111" i="16" s="1"/>
  <c r="V111" i="16"/>
  <c r="N111" i="16" s="1"/>
  <c r="W111" i="16"/>
  <c r="O111" i="16" s="1"/>
  <c r="T112" i="16"/>
  <c r="L112" i="16" s="1"/>
  <c r="U112" i="16"/>
  <c r="M112" i="16" s="1"/>
  <c r="V112" i="16"/>
  <c r="N112" i="16" s="1"/>
  <c r="W112" i="16"/>
  <c r="O112" i="16" s="1"/>
  <c r="T120" i="16"/>
  <c r="L120" i="16" s="1"/>
  <c r="U120" i="16"/>
  <c r="M120" i="16" s="1"/>
  <c r="V120" i="16"/>
  <c r="N120" i="16" s="1"/>
  <c r="W120" i="16"/>
  <c r="O120" i="16" s="1"/>
  <c r="T121" i="16"/>
  <c r="L121" i="16" s="1"/>
  <c r="U121" i="16"/>
  <c r="M121" i="16" s="1"/>
  <c r="V121" i="16"/>
  <c r="N121" i="16" s="1"/>
  <c r="W121" i="16"/>
  <c r="O121" i="16" s="1"/>
  <c r="T122" i="16"/>
  <c r="L122" i="16" s="1"/>
  <c r="U122" i="16"/>
  <c r="M122" i="16" s="1"/>
  <c r="V122" i="16"/>
  <c r="N122" i="16" s="1"/>
  <c r="W122" i="16"/>
  <c r="O122" i="16" s="1"/>
  <c r="T123" i="16"/>
  <c r="L123" i="16" s="1"/>
  <c r="U123" i="16"/>
  <c r="M123" i="16" s="1"/>
  <c r="V123" i="16"/>
  <c r="N123" i="16" s="1"/>
  <c r="W123" i="16"/>
  <c r="O123" i="16" s="1"/>
  <c r="T124" i="16"/>
  <c r="L124" i="16" s="1"/>
  <c r="U124" i="16"/>
  <c r="M124" i="16" s="1"/>
  <c r="V124" i="16"/>
  <c r="N124" i="16" s="1"/>
  <c r="W124" i="16"/>
  <c r="O124" i="16" s="1"/>
  <c r="T125" i="16"/>
  <c r="L125" i="16" s="1"/>
  <c r="U125" i="16"/>
  <c r="M125" i="16" s="1"/>
  <c r="V125" i="16"/>
  <c r="N125" i="16" s="1"/>
  <c r="W125" i="16"/>
  <c r="O125" i="16" s="1"/>
  <c r="T126" i="16"/>
  <c r="L126" i="16" s="1"/>
  <c r="U126" i="16"/>
  <c r="M126" i="16" s="1"/>
  <c r="V126" i="16"/>
  <c r="N126" i="16" s="1"/>
  <c r="W126" i="16"/>
  <c r="O126" i="16" s="1"/>
  <c r="T127" i="16"/>
  <c r="U127" i="16"/>
  <c r="V127" i="16"/>
  <c r="W127" i="16"/>
  <c r="T133" i="16"/>
  <c r="L133" i="16" s="1"/>
  <c r="U133" i="16"/>
  <c r="M133" i="16" s="1"/>
  <c r="V133" i="16"/>
  <c r="N133" i="16" s="1"/>
  <c r="W133" i="16"/>
  <c r="O133" i="16" s="1"/>
  <c r="T134" i="16"/>
  <c r="L134" i="16" s="1"/>
  <c r="U134" i="16"/>
  <c r="M134" i="16" s="1"/>
  <c r="V134" i="16"/>
  <c r="N134" i="16" s="1"/>
  <c r="W134" i="16"/>
  <c r="O134" i="16" s="1"/>
  <c r="T135" i="16"/>
  <c r="L135" i="16" s="1"/>
  <c r="U135" i="16"/>
  <c r="M135" i="16" s="1"/>
  <c r="V135" i="16"/>
  <c r="N135" i="16" s="1"/>
  <c r="W135" i="16"/>
  <c r="O135" i="16" s="1"/>
  <c r="T136" i="16"/>
  <c r="L136" i="16" s="1"/>
  <c r="U136" i="16"/>
  <c r="M136" i="16" s="1"/>
  <c r="V136" i="16"/>
  <c r="N136" i="16" s="1"/>
  <c r="W136" i="16"/>
  <c r="O136" i="16" s="1"/>
  <c r="T137" i="16"/>
  <c r="L137" i="16" s="1"/>
  <c r="U137" i="16"/>
  <c r="M137" i="16" s="1"/>
  <c r="V137" i="16"/>
  <c r="N137" i="16" s="1"/>
  <c r="W137" i="16"/>
  <c r="O137" i="16" s="1"/>
  <c r="T139" i="16"/>
  <c r="L139" i="16" s="1"/>
  <c r="U139" i="16"/>
  <c r="M139" i="16" s="1"/>
  <c r="V139" i="16"/>
  <c r="N139" i="16" s="1"/>
  <c r="W139" i="16"/>
  <c r="O139" i="16" s="1"/>
  <c r="T140" i="16"/>
  <c r="L140" i="16" s="1"/>
  <c r="U140" i="16"/>
  <c r="M140" i="16" s="1"/>
  <c r="V140" i="16"/>
  <c r="N140" i="16" s="1"/>
  <c r="W140" i="16"/>
  <c r="O140" i="16" s="1"/>
  <c r="T141" i="16"/>
  <c r="L141" i="16" s="1"/>
  <c r="U141" i="16"/>
  <c r="M141" i="16" s="1"/>
  <c r="V141" i="16"/>
  <c r="N141" i="16" s="1"/>
  <c r="W141" i="16"/>
  <c r="O141" i="16" s="1"/>
  <c r="T142" i="16"/>
  <c r="L142" i="16" s="1"/>
  <c r="U142" i="16"/>
  <c r="M142" i="16" s="1"/>
  <c r="V142" i="16"/>
  <c r="N142" i="16" s="1"/>
  <c r="W142" i="16"/>
  <c r="O142" i="16" s="1"/>
  <c r="T143" i="16"/>
  <c r="L143" i="16" s="1"/>
  <c r="U143" i="16"/>
  <c r="M143" i="16" s="1"/>
  <c r="V143" i="16"/>
  <c r="N143" i="16" s="1"/>
  <c r="W143" i="16"/>
  <c r="O143" i="16" s="1"/>
  <c r="T144" i="16"/>
  <c r="L144" i="16" s="1"/>
  <c r="U144" i="16"/>
  <c r="M144" i="16" s="1"/>
  <c r="V144" i="16"/>
  <c r="N144" i="16" s="1"/>
  <c r="W144" i="16"/>
  <c r="O144" i="16" s="1"/>
  <c r="T145" i="16"/>
  <c r="L145" i="16" s="1"/>
  <c r="U145" i="16"/>
  <c r="M145" i="16" s="1"/>
  <c r="V145" i="16"/>
  <c r="N145" i="16" s="1"/>
  <c r="W145" i="16"/>
  <c r="O145" i="16" s="1"/>
  <c r="T146" i="16"/>
  <c r="L146" i="16" s="1"/>
  <c r="U146" i="16"/>
  <c r="M146" i="16" s="1"/>
  <c r="V146" i="16"/>
  <c r="N146" i="16" s="1"/>
  <c r="W146" i="16"/>
  <c r="O146" i="16" s="1"/>
  <c r="T147" i="16"/>
  <c r="L147" i="16" s="1"/>
  <c r="U147" i="16"/>
  <c r="M147" i="16" s="1"/>
  <c r="V147" i="16"/>
  <c r="N147" i="16" s="1"/>
  <c r="W147" i="16"/>
  <c r="O147" i="16" s="1"/>
  <c r="T148" i="16"/>
  <c r="L148" i="16" s="1"/>
  <c r="U148" i="16"/>
  <c r="M148" i="16" s="1"/>
  <c r="V148" i="16"/>
  <c r="N148" i="16" s="1"/>
  <c r="W148" i="16"/>
  <c r="O148" i="16" s="1"/>
  <c r="T149" i="16"/>
  <c r="L149" i="16" s="1"/>
  <c r="U149" i="16"/>
  <c r="M149" i="16" s="1"/>
  <c r="V149" i="16"/>
  <c r="N149" i="16" s="1"/>
  <c r="W149" i="16"/>
  <c r="O149" i="16" s="1"/>
  <c r="T150" i="16"/>
  <c r="L150" i="16" s="1"/>
  <c r="U150" i="16"/>
  <c r="M150" i="16" s="1"/>
  <c r="V150" i="16"/>
  <c r="N150" i="16" s="1"/>
  <c r="W150" i="16"/>
  <c r="O150" i="16" s="1"/>
  <c r="T163" i="16"/>
  <c r="L163" i="16" s="1"/>
  <c r="Z163" i="16" s="1"/>
  <c r="U163" i="16"/>
  <c r="M163" i="16" s="1"/>
  <c r="V163" i="16"/>
  <c r="N163" i="16" s="1"/>
  <c r="W163" i="16"/>
  <c r="O163" i="16" s="1"/>
  <c r="T164" i="16"/>
  <c r="L164" i="16" s="1"/>
  <c r="U164" i="16"/>
  <c r="M164" i="16" s="1"/>
  <c r="V164" i="16"/>
  <c r="N164" i="16" s="1"/>
  <c r="W164" i="16"/>
  <c r="O164" i="16" s="1"/>
  <c r="T165" i="16"/>
  <c r="L165" i="16" s="1"/>
  <c r="U165" i="16"/>
  <c r="M165" i="16" s="1"/>
  <c r="V165" i="16"/>
  <c r="N165" i="16" s="1"/>
  <c r="W165" i="16"/>
  <c r="O165" i="16" s="1"/>
  <c r="T166" i="16"/>
  <c r="L166" i="16" s="1"/>
  <c r="U166" i="16"/>
  <c r="M166" i="16" s="1"/>
  <c r="V166" i="16"/>
  <c r="N166" i="16" s="1"/>
  <c r="W166" i="16"/>
  <c r="O166" i="16" s="1"/>
  <c r="T167" i="16"/>
  <c r="U167" i="16"/>
  <c r="V167" i="16"/>
  <c r="W167" i="16"/>
  <c r="T173" i="16"/>
  <c r="L173" i="16" s="1"/>
  <c r="U173" i="16"/>
  <c r="M173" i="16" s="1"/>
  <c r="V173" i="16"/>
  <c r="N173" i="16" s="1"/>
  <c r="W173" i="16"/>
  <c r="O173" i="16" s="1"/>
  <c r="T174" i="16"/>
  <c r="L174" i="16" s="1"/>
  <c r="U174" i="16"/>
  <c r="M174" i="16" s="1"/>
  <c r="V174" i="16"/>
  <c r="N174" i="16" s="1"/>
  <c r="W174" i="16"/>
  <c r="O174" i="16" s="1"/>
  <c r="T175" i="16"/>
  <c r="L175" i="16" s="1"/>
  <c r="U175" i="16"/>
  <c r="M175" i="16" s="1"/>
  <c r="V175" i="16"/>
  <c r="N175" i="16" s="1"/>
  <c r="W175" i="16"/>
  <c r="O175" i="16" s="1"/>
  <c r="T176" i="16"/>
  <c r="L176" i="16" s="1"/>
  <c r="U176" i="16"/>
  <c r="M176" i="16" s="1"/>
  <c r="V176" i="16"/>
  <c r="N176" i="16" s="1"/>
  <c r="W176" i="16"/>
  <c r="O176" i="16" s="1"/>
  <c r="T177" i="16"/>
  <c r="L177" i="16" s="1"/>
  <c r="U177" i="16"/>
  <c r="M177" i="16" s="1"/>
  <c r="V177" i="16"/>
  <c r="N177" i="16" s="1"/>
  <c r="W177" i="16"/>
  <c r="O177" i="16" s="1"/>
  <c r="AC177" i="16" s="1"/>
  <c r="T178" i="16"/>
  <c r="L178" i="16" s="1"/>
  <c r="U178" i="16"/>
  <c r="M178" i="16" s="1"/>
  <c r="V178" i="16"/>
  <c r="N178" i="16" s="1"/>
  <c r="W178" i="16"/>
  <c r="O178" i="16" s="1"/>
  <c r="T179" i="16"/>
  <c r="L179" i="16" s="1"/>
  <c r="U179" i="16"/>
  <c r="M179" i="16" s="1"/>
  <c r="V179" i="16"/>
  <c r="N179" i="16" s="1"/>
  <c r="W179" i="16"/>
  <c r="O179" i="16" s="1"/>
  <c r="T180" i="16"/>
  <c r="L180" i="16" s="1"/>
  <c r="U180" i="16"/>
  <c r="M180" i="16" s="1"/>
  <c r="V180" i="16"/>
  <c r="N180" i="16" s="1"/>
  <c r="W180" i="16"/>
  <c r="O180" i="16" s="1"/>
  <c r="T181" i="16"/>
  <c r="L181" i="16" s="1"/>
  <c r="U181" i="16"/>
  <c r="M181" i="16" s="1"/>
  <c r="V181" i="16"/>
  <c r="N181" i="16" s="1"/>
  <c r="W181" i="16"/>
  <c r="O181" i="16" s="1"/>
  <c r="T182" i="16"/>
  <c r="L182" i="16" s="1"/>
  <c r="Z182" i="16" s="1"/>
  <c r="U182" i="16"/>
  <c r="M182" i="16" s="1"/>
  <c r="AA182" i="16" s="1"/>
  <c r="V182" i="16"/>
  <c r="N182" i="16" s="1"/>
  <c r="AB182" i="16" s="1"/>
  <c r="W182" i="16"/>
  <c r="O182" i="16" s="1"/>
  <c r="AC182" i="16" s="1"/>
  <c r="T183" i="16"/>
  <c r="L183" i="16" s="1"/>
  <c r="U183" i="16"/>
  <c r="M183" i="16" s="1"/>
  <c r="V183" i="16"/>
  <c r="N183" i="16" s="1"/>
  <c r="W183" i="16"/>
  <c r="O183" i="16" s="1"/>
  <c r="T190" i="16"/>
  <c r="L190" i="16" s="1"/>
  <c r="U190" i="16"/>
  <c r="M190" i="16" s="1"/>
  <c r="V190" i="16"/>
  <c r="N190" i="16" s="1"/>
  <c r="W190" i="16"/>
  <c r="O190" i="16" s="1"/>
  <c r="T191" i="16"/>
  <c r="L191" i="16" s="1"/>
  <c r="U191" i="16"/>
  <c r="M191" i="16" s="1"/>
  <c r="V191" i="16"/>
  <c r="N191" i="16" s="1"/>
  <c r="W191" i="16"/>
  <c r="O191" i="16" s="1"/>
  <c r="T192" i="16"/>
  <c r="L192" i="16" s="1"/>
  <c r="U192" i="16"/>
  <c r="M192" i="16" s="1"/>
  <c r="V192" i="16"/>
  <c r="N192" i="16" s="1"/>
  <c r="W192" i="16"/>
  <c r="O192" i="16" s="1"/>
  <c r="T193" i="16"/>
  <c r="L193" i="16" s="1"/>
  <c r="U193" i="16"/>
  <c r="M193" i="16" s="1"/>
  <c r="V193" i="16"/>
  <c r="N193" i="16" s="1"/>
  <c r="W193" i="16"/>
  <c r="O193" i="16" s="1"/>
  <c r="T194" i="16"/>
  <c r="L194" i="16" s="1"/>
  <c r="U194" i="16"/>
  <c r="M194" i="16" s="1"/>
  <c r="V194" i="16"/>
  <c r="N194" i="16" s="1"/>
  <c r="W194" i="16"/>
  <c r="O194" i="16" s="1"/>
  <c r="T195" i="16"/>
  <c r="L195" i="16" s="1"/>
  <c r="U195" i="16"/>
  <c r="M195" i="16" s="1"/>
  <c r="V195" i="16"/>
  <c r="N195" i="16" s="1"/>
  <c r="W195" i="16"/>
  <c r="O195" i="16" s="1"/>
  <c r="T196" i="16"/>
  <c r="L196" i="16" s="1"/>
  <c r="U196" i="16"/>
  <c r="M196" i="16" s="1"/>
  <c r="V196" i="16"/>
  <c r="N196" i="16" s="1"/>
  <c r="W196" i="16"/>
  <c r="O196" i="16" s="1"/>
  <c r="T197" i="16"/>
  <c r="L197" i="16" s="1"/>
  <c r="U197" i="16"/>
  <c r="M197" i="16" s="1"/>
  <c r="V197" i="16"/>
  <c r="N197" i="16" s="1"/>
  <c r="W197" i="16"/>
  <c r="O197" i="16" s="1"/>
  <c r="T198" i="16"/>
  <c r="L198" i="16" s="1"/>
  <c r="U198" i="16"/>
  <c r="M198" i="16" s="1"/>
  <c r="V198" i="16"/>
  <c r="N198" i="16" s="1"/>
  <c r="W198" i="16"/>
  <c r="O198" i="16" s="1"/>
  <c r="T199" i="16"/>
  <c r="U199" i="16"/>
  <c r="M199" i="16" s="1"/>
  <c r="V199" i="16"/>
  <c r="N199" i="16" s="1"/>
  <c r="W199" i="16"/>
  <c r="O199" i="16" s="1"/>
  <c r="T200" i="16"/>
  <c r="L200" i="16" s="1"/>
  <c r="U200" i="16"/>
  <c r="M200" i="16" s="1"/>
  <c r="V200" i="16"/>
  <c r="N200" i="16" s="1"/>
  <c r="W200" i="16"/>
  <c r="O200" i="16" s="1"/>
  <c r="T201" i="16"/>
  <c r="L201" i="16" s="1"/>
  <c r="U201" i="16"/>
  <c r="M201" i="16" s="1"/>
  <c r="V201" i="16"/>
  <c r="N201" i="16" s="1"/>
  <c r="W201" i="16"/>
  <c r="O201" i="16" s="1"/>
  <c r="T202" i="16"/>
  <c r="L202" i="16" s="1"/>
  <c r="U202" i="16"/>
  <c r="M202" i="16" s="1"/>
  <c r="V202" i="16"/>
  <c r="N202" i="16" s="1"/>
  <c r="W202" i="16"/>
  <c r="O202" i="16" s="1"/>
  <c r="T203" i="16"/>
  <c r="L203" i="16" s="1"/>
  <c r="U203" i="16"/>
  <c r="M203" i="16" s="1"/>
  <c r="V203" i="16"/>
  <c r="N203" i="16" s="1"/>
  <c r="W203" i="16"/>
  <c r="O203" i="16" s="1"/>
  <c r="T204" i="16"/>
  <c r="L204" i="16" s="1"/>
  <c r="U204" i="16"/>
  <c r="M204" i="16" s="1"/>
  <c r="V204" i="16"/>
  <c r="N204" i="16" s="1"/>
  <c r="W204" i="16"/>
  <c r="O204" i="16" s="1"/>
  <c r="T205" i="16"/>
  <c r="L205" i="16" s="1"/>
  <c r="U205" i="16"/>
  <c r="M205" i="16" s="1"/>
  <c r="V205" i="16"/>
  <c r="N205" i="16" s="1"/>
  <c r="W205" i="16"/>
  <c r="O205" i="16" s="1"/>
  <c r="T206" i="16"/>
  <c r="L206" i="16" s="1"/>
  <c r="U206" i="16"/>
  <c r="M206" i="16" s="1"/>
  <c r="V206" i="16"/>
  <c r="N206" i="16" s="1"/>
  <c r="W206" i="16"/>
  <c r="O206" i="16" s="1"/>
  <c r="T207" i="16"/>
  <c r="L207" i="16" s="1"/>
  <c r="U207" i="16"/>
  <c r="M207" i="16" s="1"/>
  <c r="V207" i="16"/>
  <c r="N207" i="16" s="1"/>
  <c r="W207" i="16"/>
  <c r="O207" i="16" s="1"/>
  <c r="T208" i="16"/>
  <c r="L208" i="16" s="1"/>
  <c r="U208" i="16"/>
  <c r="M208" i="16" s="1"/>
  <c r="V208" i="16"/>
  <c r="N208" i="16" s="1"/>
  <c r="W208" i="16"/>
  <c r="O208" i="16" s="1"/>
  <c r="T209" i="16"/>
  <c r="L209" i="16" s="1"/>
  <c r="U209" i="16"/>
  <c r="M209" i="16" s="1"/>
  <c r="V209" i="16"/>
  <c r="N209" i="16" s="1"/>
  <c r="W209" i="16"/>
  <c r="O209" i="16" s="1"/>
  <c r="T210" i="16"/>
  <c r="L210" i="16" s="1"/>
  <c r="U210" i="16"/>
  <c r="M210" i="16" s="1"/>
  <c r="V210" i="16"/>
  <c r="N210" i="16" s="1"/>
  <c r="W210" i="16"/>
  <c r="O210" i="16" s="1"/>
  <c r="T211" i="16"/>
  <c r="L211" i="16" s="1"/>
  <c r="U211" i="16"/>
  <c r="M211" i="16" s="1"/>
  <c r="V211" i="16"/>
  <c r="N211" i="16" s="1"/>
  <c r="W211" i="16"/>
  <c r="O211" i="16" s="1"/>
  <c r="T212" i="16"/>
  <c r="L212" i="16" s="1"/>
  <c r="U212" i="16"/>
  <c r="M212" i="16" s="1"/>
  <c r="V212" i="16"/>
  <c r="N212" i="16" s="1"/>
  <c r="W212" i="16"/>
  <c r="O212" i="16" s="1"/>
  <c r="T213" i="16"/>
  <c r="L213" i="16" s="1"/>
  <c r="U213" i="16"/>
  <c r="M213" i="16" s="1"/>
  <c r="V213" i="16"/>
  <c r="N213" i="16" s="1"/>
  <c r="W213" i="16"/>
  <c r="O213" i="16" s="1"/>
  <c r="T214" i="16"/>
  <c r="L214" i="16" s="1"/>
  <c r="U214" i="16"/>
  <c r="M214" i="16" s="1"/>
  <c r="V214" i="16"/>
  <c r="N214" i="16" s="1"/>
  <c r="W214" i="16"/>
  <c r="O214" i="16" s="1"/>
  <c r="T215" i="16"/>
  <c r="L215" i="16" s="1"/>
  <c r="U215" i="16"/>
  <c r="M215" i="16" s="1"/>
  <c r="V215" i="16"/>
  <c r="N215" i="16" s="1"/>
  <c r="W215" i="16"/>
  <c r="O215" i="16" s="1"/>
  <c r="T216" i="16"/>
  <c r="L216" i="16" s="1"/>
  <c r="U216" i="16"/>
  <c r="M216" i="16" s="1"/>
  <c r="V216" i="16"/>
  <c r="N216" i="16" s="1"/>
  <c r="W216" i="16"/>
  <c r="O216" i="16" s="1"/>
  <c r="T217" i="16"/>
  <c r="L217" i="16" s="1"/>
  <c r="U217" i="16"/>
  <c r="M217" i="16" s="1"/>
  <c r="V217" i="16"/>
  <c r="N217" i="16" s="1"/>
  <c r="W217" i="16"/>
  <c r="O217" i="16" s="1"/>
  <c r="T218" i="16"/>
  <c r="L218" i="16" s="1"/>
  <c r="U218" i="16"/>
  <c r="M218" i="16" s="1"/>
  <c r="V218" i="16"/>
  <c r="N218" i="16" s="1"/>
  <c r="W218" i="16"/>
  <c r="O218" i="16" s="1"/>
  <c r="T219" i="16"/>
  <c r="L219" i="16" s="1"/>
  <c r="U219" i="16"/>
  <c r="M219" i="16" s="1"/>
  <c r="V219" i="16"/>
  <c r="N219" i="16" s="1"/>
  <c r="W219" i="16"/>
  <c r="O219" i="16" s="1"/>
  <c r="T220" i="16"/>
  <c r="L220" i="16" s="1"/>
  <c r="U220" i="16"/>
  <c r="M220" i="16" s="1"/>
  <c r="V220" i="16"/>
  <c r="N220" i="16" s="1"/>
  <c r="W220" i="16"/>
  <c r="O220" i="16" s="1"/>
  <c r="T221" i="16"/>
  <c r="L221" i="16" s="1"/>
  <c r="U221" i="16"/>
  <c r="M221" i="16" s="1"/>
  <c r="V221" i="16"/>
  <c r="N221" i="16" s="1"/>
  <c r="W221" i="16"/>
  <c r="O221" i="16" s="1"/>
  <c r="T222" i="16"/>
  <c r="L222" i="16" s="1"/>
  <c r="U222" i="16"/>
  <c r="M222" i="16" s="1"/>
  <c r="V222" i="16"/>
  <c r="N222" i="16" s="1"/>
  <c r="W222" i="16"/>
  <c r="O222" i="16" s="1"/>
  <c r="T223" i="16"/>
  <c r="L223" i="16" s="1"/>
  <c r="U223" i="16"/>
  <c r="M223" i="16" s="1"/>
  <c r="V223" i="16"/>
  <c r="N223" i="16" s="1"/>
  <c r="W223" i="16"/>
  <c r="O223" i="16" s="1"/>
  <c r="T224" i="16"/>
  <c r="L224" i="16" s="1"/>
  <c r="Z224" i="16" s="1"/>
  <c r="U224" i="16"/>
  <c r="M224" i="16" s="1"/>
  <c r="AA224" i="16" s="1"/>
  <c r="V224" i="16"/>
  <c r="N224" i="16" s="1"/>
  <c r="AB224" i="16" s="1"/>
  <c r="W224" i="16"/>
  <c r="O224" i="16" s="1"/>
  <c r="AC224" i="16" s="1"/>
  <c r="T225" i="16"/>
  <c r="L225" i="16" s="1"/>
  <c r="U225" i="16"/>
  <c r="M225" i="16" s="1"/>
  <c r="V225" i="16"/>
  <c r="N225" i="16" s="1"/>
  <c r="W225" i="16"/>
  <c r="O225" i="16" s="1"/>
  <c r="T226" i="16"/>
  <c r="L226" i="16" s="1"/>
  <c r="U226" i="16"/>
  <c r="M226" i="16" s="1"/>
  <c r="V226" i="16"/>
  <c r="N226" i="16" s="1"/>
  <c r="W226" i="16"/>
  <c r="O226" i="16" s="1"/>
  <c r="T227" i="16"/>
  <c r="L227" i="16" s="1"/>
  <c r="U227" i="16"/>
  <c r="M227" i="16" s="1"/>
  <c r="V227" i="16"/>
  <c r="N227" i="16" s="1"/>
  <c r="W227" i="16"/>
  <c r="O227" i="16" s="1"/>
  <c r="T228" i="16"/>
  <c r="L228" i="16" s="1"/>
  <c r="U228" i="16"/>
  <c r="M228" i="16" s="1"/>
  <c r="V228" i="16"/>
  <c r="N228" i="16" s="1"/>
  <c r="W228" i="16"/>
  <c r="O228" i="16" s="1"/>
  <c r="T229" i="16"/>
  <c r="L229" i="16" s="1"/>
  <c r="U229" i="16"/>
  <c r="M229" i="16" s="1"/>
  <c r="V229" i="16"/>
  <c r="N229" i="16" s="1"/>
  <c r="W229" i="16"/>
  <c r="O229" i="16" s="1"/>
  <c r="T230" i="16"/>
  <c r="L230" i="16" s="1"/>
  <c r="U230" i="16"/>
  <c r="M230" i="16" s="1"/>
  <c r="V230" i="16"/>
  <c r="N230" i="16" s="1"/>
  <c r="W230" i="16"/>
  <c r="O230" i="16" s="1"/>
  <c r="T231" i="16"/>
  <c r="L231" i="16" s="1"/>
  <c r="U231" i="16"/>
  <c r="M231" i="16" s="1"/>
  <c r="V231" i="16"/>
  <c r="N231" i="16" s="1"/>
  <c r="W231" i="16"/>
  <c r="O231" i="16" s="1"/>
  <c r="T232" i="16"/>
  <c r="L232" i="16" s="1"/>
  <c r="U232" i="16"/>
  <c r="M232" i="16" s="1"/>
  <c r="V232" i="16"/>
  <c r="N232" i="16" s="1"/>
  <c r="W232" i="16"/>
  <c r="O232" i="16" s="1"/>
  <c r="T233" i="16"/>
  <c r="L233" i="16" s="1"/>
  <c r="U233" i="16"/>
  <c r="M233" i="16" s="1"/>
  <c r="V233" i="16"/>
  <c r="N233" i="16" s="1"/>
  <c r="W233" i="16"/>
  <c r="O233" i="16" s="1"/>
  <c r="T234" i="16"/>
  <c r="L234" i="16" s="1"/>
  <c r="U234" i="16"/>
  <c r="M234" i="16" s="1"/>
  <c r="V234" i="16"/>
  <c r="N234" i="16" s="1"/>
  <c r="W234" i="16"/>
  <c r="O234" i="16" s="1"/>
  <c r="T235" i="16"/>
  <c r="L235" i="16" s="1"/>
  <c r="U235" i="16"/>
  <c r="M235" i="16" s="1"/>
  <c r="V235" i="16"/>
  <c r="N235" i="16" s="1"/>
  <c r="W235" i="16"/>
  <c r="O235" i="16" s="1"/>
  <c r="T236" i="16"/>
  <c r="L236" i="16" s="1"/>
  <c r="U236" i="16"/>
  <c r="M236" i="16" s="1"/>
  <c r="V236" i="16"/>
  <c r="N236" i="16" s="1"/>
  <c r="W236" i="16"/>
  <c r="O236" i="16" s="1"/>
  <c r="T237" i="16"/>
  <c r="L237" i="16" s="1"/>
  <c r="U237" i="16"/>
  <c r="M237" i="16" s="1"/>
  <c r="V237" i="16"/>
  <c r="N237" i="16" s="1"/>
  <c r="W237" i="16"/>
  <c r="O237" i="16" s="1"/>
  <c r="T238" i="16"/>
  <c r="L238" i="16" s="1"/>
  <c r="U238" i="16"/>
  <c r="M238" i="16" s="1"/>
  <c r="V238" i="16"/>
  <c r="N238" i="16" s="1"/>
  <c r="W238" i="16"/>
  <c r="O238" i="16" s="1"/>
  <c r="T239" i="16"/>
  <c r="L239" i="16" s="1"/>
  <c r="U239" i="16"/>
  <c r="M239" i="16" s="1"/>
  <c r="V239" i="16"/>
  <c r="N239" i="16" s="1"/>
  <c r="W239" i="16"/>
  <c r="O239" i="16" s="1"/>
  <c r="T240" i="16"/>
  <c r="L240" i="16" s="1"/>
  <c r="U240" i="16"/>
  <c r="M240" i="16" s="1"/>
  <c r="V240" i="16"/>
  <c r="N240" i="16" s="1"/>
  <c r="W240" i="16"/>
  <c r="O240" i="16" s="1"/>
  <c r="W6" i="16"/>
  <c r="U6" i="16"/>
  <c r="V6" i="16"/>
  <c r="T6" i="16"/>
  <c r="A4" i="16"/>
  <c r="A7" i="11"/>
  <c r="B4" i="11"/>
  <c r="B5" i="11"/>
  <c r="B6" i="11"/>
  <c r="B7" i="11"/>
  <c r="Z236" i="16"/>
  <c r="AE236" i="16"/>
  <c r="AE6" i="16"/>
  <c r="AB6" i="16"/>
  <c r="AC6" i="16"/>
  <c r="Z14" i="16"/>
  <c r="AE7" i="16"/>
  <c r="AA6" i="16"/>
  <c r="O2" i="16" l="1"/>
  <c r="N2" i="16"/>
  <c r="M2" i="16"/>
  <c r="AM27" i="16"/>
  <c r="AM26" i="16"/>
  <c r="AM7" i="16"/>
  <c r="AL7" i="16"/>
  <c r="AE163" i="16"/>
  <c r="AJ163" i="16" s="1"/>
  <c r="AL143" i="16"/>
  <c r="AM17" i="16"/>
  <c r="AM18" i="16"/>
  <c r="AM16" i="16"/>
  <c r="AM28" i="16"/>
  <c r="AL61" i="16"/>
  <c r="Z199" i="16"/>
  <c r="AJ199" i="16" s="1"/>
  <c r="L199" i="16"/>
  <c r="L2" i="16" s="1"/>
  <c r="AC13" i="16"/>
  <c r="AM13" i="16" s="1"/>
  <c r="AJ60" i="16"/>
  <c r="AJ59" i="16"/>
  <c r="AJ58" i="16"/>
  <c r="AJ57" i="16"/>
  <c r="AJ56" i="16"/>
  <c r="AJ55" i="16"/>
  <c r="AJ54" i="16"/>
  <c r="AJ53" i="16"/>
  <c r="AJ52" i="16"/>
  <c r="AJ51" i="16"/>
  <c r="AJ41" i="16"/>
  <c r="AJ40" i="16"/>
  <c r="AJ39" i="16"/>
  <c r="AJ38" i="16"/>
  <c r="AJ37" i="16"/>
  <c r="AJ36" i="16"/>
  <c r="AJ35" i="16"/>
  <c r="AJ17" i="16"/>
  <c r="AM25" i="16"/>
  <c r="AM24" i="16"/>
  <c r="AM23" i="16"/>
  <c r="AM61" i="16"/>
  <c r="AM60" i="16"/>
  <c r="AM59" i="16"/>
  <c r="AM58" i="16"/>
  <c r="AM57" i="16"/>
  <c r="AM56" i="16"/>
  <c r="AM55" i="16"/>
  <c r="AM54" i="16"/>
  <c r="AM53" i="16"/>
  <c r="AM52" i="16"/>
  <c r="AM51" i="16"/>
  <c r="AM41" i="16"/>
  <c r="AM40" i="16"/>
  <c r="AM39" i="16"/>
  <c r="AM38" i="16"/>
  <c r="AM37" i="16"/>
  <c r="AM36" i="16"/>
  <c r="AM35" i="16"/>
  <c r="AL60" i="16"/>
  <c r="AL59" i="16"/>
  <c r="AL58" i="16"/>
  <c r="AL57" i="16"/>
  <c r="AL56" i="16"/>
  <c r="AL55" i="16"/>
  <c r="AL54" i="16"/>
  <c r="AL53" i="16"/>
  <c r="AL52" i="16"/>
  <c r="AL51" i="16"/>
  <c r="AL41" i="16"/>
  <c r="AL40" i="16"/>
  <c r="AL39" i="16"/>
  <c r="AL38" i="16"/>
  <c r="AL37" i="16"/>
  <c r="AL36" i="16"/>
  <c r="AL35" i="16"/>
  <c r="AL28" i="16"/>
  <c r="AA85" i="16"/>
  <c r="AK85" i="16" s="1"/>
  <c r="AA61" i="16"/>
  <c r="AA28" i="16"/>
  <c r="AK28" i="16" s="1"/>
  <c r="AA18" i="16"/>
  <c r="AK18" i="16" s="1"/>
  <c r="AH102" i="16"/>
  <c r="AM102" i="16" s="1"/>
  <c r="AC162" i="16"/>
  <c r="AM162" i="16" s="1"/>
  <c r="AH66" i="16"/>
  <c r="AM66" i="16" s="1"/>
  <c r="AC34" i="16"/>
  <c r="AM34" i="16" s="1"/>
  <c r="AC119" i="16"/>
  <c r="AM119" i="16" s="1"/>
  <c r="AC22" i="16"/>
  <c r="AM22" i="16" s="1"/>
  <c r="AH72" i="16"/>
  <c r="AM72" i="16" s="1"/>
  <c r="AC90" i="16"/>
  <c r="AM90" i="16" s="1"/>
  <c r="AF106" i="16"/>
  <c r="AK106" i="16" s="1"/>
  <c r="AF97" i="16"/>
  <c r="AK97" i="16" s="1"/>
  <c r="AA153" i="16"/>
  <c r="AK153" i="16" s="1"/>
  <c r="AF67" i="16"/>
  <c r="AK67" i="16" s="1"/>
  <c r="AA115" i="16"/>
  <c r="AK115" i="16" s="1"/>
  <c r="AA8" i="16"/>
  <c r="AK8" i="16" s="1"/>
  <c r="AE97" i="16"/>
  <c r="AJ97" i="16" s="1"/>
  <c r="AE106" i="16"/>
  <c r="AJ106" i="16" s="1"/>
  <c r="Z115" i="16"/>
  <c r="AJ115" i="16" s="1"/>
  <c r="AE67" i="16"/>
  <c r="AJ67" i="16" s="1"/>
  <c r="Z8" i="16"/>
  <c r="AJ8" i="16" s="1"/>
  <c r="Z151" i="16"/>
  <c r="AJ151" i="16" s="1"/>
  <c r="Z153" i="16"/>
  <c r="AJ153" i="16" s="1"/>
  <c r="Z113" i="16"/>
  <c r="AJ113" i="16" s="1"/>
  <c r="Z85" i="16"/>
  <c r="AJ85" i="16" s="1"/>
  <c r="Z83" i="16"/>
  <c r="AJ83" i="16" s="1"/>
  <c r="Z61" i="16"/>
  <c r="Z28" i="16"/>
  <c r="AJ28" i="16" s="1"/>
  <c r="Z26" i="16"/>
  <c r="AJ26" i="16" s="1"/>
  <c r="Z18" i="16"/>
  <c r="AJ18" i="16" s="1"/>
  <c r="Z16" i="16"/>
  <c r="AJ16" i="16" s="1"/>
  <c r="AJ82" i="16"/>
  <c r="AJ81" i="16"/>
  <c r="AJ76" i="16"/>
  <c r="AJ75" i="16"/>
  <c r="AJ74" i="16"/>
  <c r="AJ73" i="16"/>
  <c r="AL27" i="16"/>
  <c r="AL26" i="16"/>
  <c r="AL18" i="16"/>
  <c r="AL17" i="16"/>
  <c r="AL16" i="16"/>
  <c r="AJ108" i="16"/>
  <c r="AJ94" i="16"/>
  <c r="AJ91" i="16"/>
  <c r="AK199" i="16"/>
  <c r="AL15" i="16"/>
  <c r="AL14" i="16"/>
  <c r="AJ95" i="16"/>
  <c r="AJ93" i="16"/>
  <c r="AJ84" i="16"/>
  <c r="AL23" i="16"/>
  <c r="AM15" i="16"/>
  <c r="AM14" i="16"/>
  <c r="AJ104" i="16"/>
  <c r="AJ92" i="16"/>
  <c r="AM126" i="16"/>
  <c r="AM125" i="16"/>
  <c r="AM124" i="16"/>
  <c r="AM123" i="16"/>
  <c r="AM122" i="16"/>
  <c r="AM121" i="16"/>
  <c r="AM120" i="16"/>
  <c r="AM114" i="16"/>
  <c r="AM113" i="16"/>
  <c r="AM112" i="16"/>
  <c r="AM111" i="16"/>
  <c r="AM110" i="16"/>
  <c r="AM109" i="16"/>
  <c r="AM108" i="16"/>
  <c r="AM106" i="16"/>
  <c r="AM105" i="16"/>
  <c r="AM104" i="16"/>
  <c r="AM103" i="16"/>
  <c r="AM96" i="16"/>
  <c r="AM95" i="16"/>
  <c r="AM94" i="16"/>
  <c r="AM93" i="16"/>
  <c r="AM92" i="16"/>
  <c r="AM91" i="16"/>
  <c r="AM85" i="16"/>
  <c r="AM98" i="16"/>
  <c r="AM97" i="16"/>
  <c r="AJ240" i="16"/>
  <c r="AJ239" i="16"/>
  <c r="AJ238" i="16"/>
  <c r="AJ237" i="16"/>
  <c r="AM235" i="16"/>
  <c r="AM234" i="16"/>
  <c r="AM233" i="16"/>
  <c r="AM232" i="16"/>
  <c r="AM231" i="16"/>
  <c r="AM230" i="16"/>
  <c r="AM229" i="16"/>
  <c r="AM228" i="16"/>
  <c r="AM227" i="16"/>
  <c r="AM226" i="16"/>
  <c r="AM225" i="16"/>
  <c r="AM224" i="16"/>
  <c r="AM223" i="16"/>
  <c r="AM222" i="16"/>
  <c r="AM221" i="16"/>
  <c r="AM220" i="16"/>
  <c r="AM219" i="16"/>
  <c r="AM218" i="16"/>
  <c r="AM217" i="16"/>
  <c r="AM216" i="16"/>
  <c r="AM215" i="16"/>
  <c r="AM214" i="16"/>
  <c r="AM213" i="16"/>
  <c r="AM212" i="16"/>
  <c r="AM211" i="16"/>
  <c r="AM210" i="16"/>
  <c r="AM209" i="16"/>
  <c r="AM208" i="16"/>
  <c r="AM207" i="16"/>
  <c r="AM206" i="16"/>
  <c r="AM205" i="16"/>
  <c r="AM204" i="16"/>
  <c r="AM203" i="16"/>
  <c r="AM202" i="16"/>
  <c r="AM201" i="16"/>
  <c r="AM200" i="16"/>
  <c r="AM199" i="16"/>
  <c r="AM198" i="16"/>
  <c r="AM197" i="16"/>
  <c r="AM196" i="16"/>
  <c r="AM195" i="16"/>
  <c r="AM194" i="16"/>
  <c r="AM193" i="16"/>
  <c r="AM192" i="16"/>
  <c r="AM191" i="16"/>
  <c r="AM190" i="16"/>
  <c r="AM185" i="16"/>
  <c r="AM183" i="16"/>
  <c r="AM182" i="16"/>
  <c r="AM181" i="16"/>
  <c r="AM180" i="16"/>
  <c r="AM179" i="16"/>
  <c r="AM178" i="16"/>
  <c r="AM177" i="16"/>
  <c r="AM176" i="16"/>
  <c r="AM175" i="16"/>
  <c r="AM174" i="16"/>
  <c r="AM173" i="16"/>
  <c r="AM167" i="16"/>
  <c r="AM166" i="16"/>
  <c r="AM165" i="16"/>
  <c r="AM164" i="16"/>
  <c r="AM163" i="16"/>
  <c r="AM151" i="16"/>
  <c r="AM150" i="16"/>
  <c r="AM149" i="16"/>
  <c r="AM148" i="16"/>
  <c r="AM147" i="16"/>
  <c r="AM146" i="16"/>
  <c r="AM145" i="16"/>
  <c r="AM144" i="16"/>
  <c r="AM143" i="16"/>
  <c r="AM142" i="16"/>
  <c r="AM141" i="16"/>
  <c r="AM140" i="16"/>
  <c r="AM139" i="16"/>
  <c r="AM137" i="16"/>
  <c r="AM136" i="16"/>
  <c r="AM135" i="16"/>
  <c r="AM134" i="16"/>
  <c r="AM133" i="16"/>
  <c r="AM127" i="16"/>
  <c r="AM84" i="16"/>
  <c r="AM83" i="16"/>
  <c r="AM82" i="16"/>
  <c r="AM81" i="16"/>
  <c r="AM76" i="16"/>
  <c r="AM75" i="16"/>
  <c r="AM74" i="16"/>
  <c r="AM73" i="16"/>
  <c r="AK6" i="16"/>
  <c r="AL191" i="16"/>
  <c r="AL93" i="16"/>
  <c r="AL126" i="16"/>
  <c r="AL125" i="16"/>
  <c r="AL124" i="16"/>
  <c r="AL123" i="16"/>
  <c r="AL121" i="16"/>
  <c r="AL120" i="16"/>
  <c r="AL114" i="16"/>
  <c r="AL113" i="16"/>
  <c r="AL112" i="16"/>
  <c r="AL106" i="16"/>
  <c r="AL105" i="16"/>
  <c r="AL104" i="16"/>
  <c r="AL103" i="16"/>
  <c r="AL98" i="16"/>
  <c r="AL97" i="16"/>
  <c r="AL96" i="16"/>
  <c r="AL95" i="16"/>
  <c r="AL94" i="16"/>
  <c r="AL92" i="16"/>
  <c r="AL91" i="16"/>
  <c r="AL85" i="16"/>
  <c r="AL84" i="16"/>
  <c r="AL83" i="16"/>
  <c r="AL82" i="16"/>
  <c r="AL81" i="16"/>
  <c r="AL76" i="16"/>
  <c r="AL75" i="16"/>
  <c r="AL74" i="16"/>
  <c r="AL73" i="16"/>
  <c r="AJ27" i="16"/>
  <c r="AJ15" i="16"/>
  <c r="AL230" i="16"/>
  <c r="AL213" i="16"/>
  <c r="AL199" i="16"/>
  <c r="AL164" i="16"/>
  <c r="AK15" i="16"/>
  <c r="AK14" i="16"/>
  <c r="AJ7" i="16"/>
  <c r="AJ232" i="16"/>
  <c r="AJ145" i="16"/>
  <c r="AL214" i="16"/>
  <c r="AL209" i="16"/>
  <c r="AL25" i="16"/>
  <c r="AJ230" i="16"/>
  <c r="AJ228" i="16"/>
  <c r="AJ226" i="16"/>
  <c r="AJ224" i="16"/>
  <c r="AJ220" i="16"/>
  <c r="AJ216" i="16"/>
  <c r="AJ212" i="16"/>
  <c r="AJ208" i="16"/>
  <c r="AJ204" i="16"/>
  <c r="AJ201" i="16"/>
  <c r="AJ196" i="16"/>
  <c r="AJ194" i="16"/>
  <c r="AJ185" i="16"/>
  <c r="AJ180" i="16"/>
  <c r="AJ177" i="16"/>
  <c r="AJ173" i="16"/>
  <c r="AJ148" i="16"/>
  <c r="AJ141" i="16"/>
  <c r="AJ25" i="16"/>
  <c r="AJ24" i="16"/>
  <c r="AJ23" i="16"/>
  <c r="AJ14" i="16"/>
  <c r="AL235" i="16"/>
  <c r="AL234" i="16"/>
  <c r="AL233" i="16"/>
  <c r="AL232" i="16"/>
  <c r="AL229" i="16"/>
  <c r="AL228" i="16"/>
  <c r="AL227" i="16"/>
  <c r="AL226" i="16"/>
  <c r="AL225" i="16"/>
  <c r="AL224" i="16"/>
  <c r="AL223" i="16"/>
  <c r="AL222" i="16"/>
  <c r="AL221" i="16"/>
  <c r="AL218" i="16"/>
  <c r="AL217" i="16"/>
  <c r="AL210" i="16"/>
  <c r="AL206" i="16"/>
  <c r="AL205" i="16"/>
  <c r="AL202" i="16"/>
  <c r="AL198" i="16"/>
  <c r="AL197" i="16"/>
  <c r="AL196" i="16"/>
  <c r="AL195" i="16"/>
  <c r="AL194" i="16"/>
  <c r="AL192" i="16"/>
  <c r="AL190" i="16"/>
  <c r="AL182" i="16"/>
  <c r="AL181" i="16"/>
  <c r="AL179" i="16"/>
  <c r="AL178" i="16"/>
  <c r="AL175" i="16"/>
  <c r="AL174" i="16"/>
  <c r="AL173" i="16"/>
  <c r="AL167" i="16"/>
  <c r="AL166" i="16"/>
  <c r="AL165" i="16"/>
  <c r="AL150" i="16"/>
  <c r="AL149" i="16"/>
  <c r="AL146" i="16"/>
  <c r="AL142" i="16"/>
  <c r="AL139" i="16"/>
  <c r="AL136" i="16"/>
  <c r="AL135" i="16"/>
  <c r="AL134" i="16"/>
  <c r="AL133" i="16"/>
  <c r="AL24" i="16"/>
  <c r="X141" i="16"/>
  <c r="X124" i="16"/>
  <c r="X82" i="16"/>
  <c r="AM6" i="16"/>
  <c r="AK16" i="16"/>
  <c r="AL240" i="16"/>
  <c r="AL239" i="16"/>
  <c r="AL238" i="16"/>
  <c r="AL237" i="16"/>
  <c r="AL236" i="16"/>
  <c r="AK235" i="16"/>
  <c r="AK234" i="16"/>
  <c r="AK233" i="16"/>
  <c r="AK231" i="16"/>
  <c r="AK230" i="16"/>
  <c r="AK229" i="16"/>
  <c r="AK228" i="16"/>
  <c r="AK227" i="16"/>
  <c r="AK226" i="16"/>
  <c r="AK225" i="16"/>
  <c r="AK224" i="16"/>
  <c r="AK223" i="16"/>
  <c r="AK222" i="16"/>
  <c r="AK221" i="16"/>
  <c r="AK220" i="16"/>
  <c r="AK219" i="16"/>
  <c r="AK218" i="16"/>
  <c r="AK217" i="16"/>
  <c r="AK216" i="16"/>
  <c r="AK215" i="16"/>
  <c r="AK214" i="16"/>
  <c r="AK213" i="16"/>
  <c r="AK212" i="16"/>
  <c r="AK211" i="16"/>
  <c r="AK210" i="16"/>
  <c r="AK209" i="16"/>
  <c r="AK208" i="16"/>
  <c r="AK207" i="16"/>
  <c r="AK206" i="16"/>
  <c r="AK205" i="16"/>
  <c r="AK204" i="16"/>
  <c r="AK203" i="16"/>
  <c r="AK202" i="16"/>
  <c r="AK201" i="16"/>
  <c r="AK200" i="16"/>
  <c r="AK126" i="16"/>
  <c r="AK125" i="16"/>
  <c r="AK124" i="16"/>
  <c r="AK123" i="16"/>
  <c r="AK122" i="16"/>
  <c r="AK121" i="16"/>
  <c r="AK120" i="16"/>
  <c r="AK114" i="16"/>
  <c r="AK113" i="16"/>
  <c r="AK112" i="16"/>
  <c r="AK111" i="16"/>
  <c r="AK110" i="16"/>
  <c r="AK109" i="16"/>
  <c r="AK108" i="16"/>
  <c r="AK105" i="16"/>
  <c r="AK104" i="16"/>
  <c r="AK103" i="16"/>
  <c r="AK98" i="16"/>
  <c r="AK96" i="16"/>
  <c r="AK95" i="16"/>
  <c r="AK94" i="16"/>
  <c r="AK93" i="16"/>
  <c r="AK92" i="16"/>
  <c r="AK91" i="16"/>
  <c r="AK84" i="16"/>
  <c r="AK83" i="16"/>
  <c r="AK82" i="16"/>
  <c r="AK81" i="16"/>
  <c r="AK76" i="16"/>
  <c r="AK75" i="16"/>
  <c r="AK74" i="16"/>
  <c r="AK73" i="16"/>
  <c r="AK68" i="16"/>
  <c r="AK60" i="16"/>
  <c r="AK59" i="16"/>
  <c r="AK58" i="16"/>
  <c r="AK57" i="16"/>
  <c r="AK56" i="16"/>
  <c r="AK55" i="16"/>
  <c r="AK54" i="16"/>
  <c r="AK53" i="16"/>
  <c r="AK52" i="16"/>
  <c r="AK51" i="16"/>
  <c r="AK41" i="16"/>
  <c r="AK40" i="16"/>
  <c r="AK39" i="16"/>
  <c r="AK38" i="16"/>
  <c r="AK37" i="16"/>
  <c r="AK36" i="16"/>
  <c r="AK35" i="16"/>
  <c r="AK27" i="16"/>
  <c r="AK26" i="16"/>
  <c r="AK25" i="16"/>
  <c r="AK24" i="16"/>
  <c r="AK23" i="16"/>
  <c r="AK17" i="16"/>
  <c r="X123" i="16"/>
  <c r="X144" i="16"/>
  <c r="X121" i="16"/>
  <c r="X74" i="16"/>
  <c r="X58" i="16"/>
  <c r="X40" i="16"/>
  <c r="X39" i="16"/>
  <c r="X38" i="16"/>
  <c r="X223" i="16"/>
  <c r="X209" i="16"/>
  <c r="AK198" i="16"/>
  <c r="AK197" i="16"/>
  <c r="AK196" i="16"/>
  <c r="AK195" i="16"/>
  <c r="AK194" i="16"/>
  <c r="AK193" i="16"/>
  <c r="AK192" i="16"/>
  <c r="AK191" i="16"/>
  <c r="AK190" i="16"/>
  <c r="AK185" i="16"/>
  <c r="AK183" i="16"/>
  <c r="AK182" i="16"/>
  <c r="AK181" i="16"/>
  <c r="AK180" i="16"/>
  <c r="AK179" i="16"/>
  <c r="AK178" i="16"/>
  <c r="AK177" i="16"/>
  <c r="AK176" i="16"/>
  <c r="AK175" i="16"/>
  <c r="AK174" i="16"/>
  <c r="AK173" i="16"/>
  <c r="AK167" i="16"/>
  <c r="AK166" i="16"/>
  <c r="AK165" i="16"/>
  <c r="AK164" i="16"/>
  <c r="AK163" i="16"/>
  <c r="AK151" i="16"/>
  <c r="AK150" i="16"/>
  <c r="AK149" i="16"/>
  <c r="AK148" i="16"/>
  <c r="AK147" i="16"/>
  <c r="AK146" i="16"/>
  <c r="AK145" i="16"/>
  <c r="AK144" i="16"/>
  <c r="AK143" i="16"/>
  <c r="AK142" i="16"/>
  <c r="AK141" i="16"/>
  <c r="AK140" i="16"/>
  <c r="AK139" i="16"/>
  <c r="AK137" i="16"/>
  <c r="AK136" i="16"/>
  <c r="AK135" i="16"/>
  <c r="AK134" i="16"/>
  <c r="AK133" i="16"/>
  <c r="AK127" i="16"/>
  <c r="AK13" i="16"/>
  <c r="AK7" i="16"/>
  <c r="X239" i="16"/>
  <c r="X215" i="16"/>
  <c r="X210" i="16"/>
  <c r="X207" i="16"/>
  <c r="X202" i="16"/>
  <c r="X190" i="16"/>
  <c r="X183" i="16"/>
  <c r="X182" i="16"/>
  <c r="X181" i="16"/>
  <c r="X177" i="16"/>
  <c r="X173" i="16"/>
  <c r="X164" i="16"/>
  <c r="X147" i="16"/>
  <c r="X143" i="16"/>
  <c r="X136" i="16"/>
  <c r="X133" i="16"/>
  <c r="X125" i="16"/>
  <c r="X120" i="16"/>
  <c r="X110" i="16"/>
  <c r="X109" i="16"/>
  <c r="X104" i="16"/>
  <c r="X96" i="16"/>
  <c r="X93" i="16"/>
  <c r="X92" i="16"/>
  <c r="X56" i="16"/>
  <c r="X53" i="16"/>
  <c r="X51" i="16"/>
  <c r="X36" i="16"/>
  <c r="X35" i="16"/>
  <c r="X25" i="16"/>
  <c r="X23" i="16"/>
  <c r="AJ235" i="16"/>
  <c r="AJ234" i="16"/>
  <c r="AJ233" i="16"/>
  <c r="AJ231" i="16"/>
  <c r="AJ222" i="16"/>
  <c r="AJ221" i="16"/>
  <c r="AJ219" i="16"/>
  <c r="AJ218" i="16"/>
  <c r="AJ217" i="16"/>
  <c r="AJ215" i="16"/>
  <c r="AJ214" i="16"/>
  <c r="AJ210" i="16"/>
  <c r="AJ206" i="16"/>
  <c r="AJ205" i="16"/>
  <c r="AJ203" i="16"/>
  <c r="AJ202" i="16"/>
  <c r="AJ200" i="16"/>
  <c r="AJ193" i="16"/>
  <c r="AJ192" i="16"/>
  <c r="AJ191" i="16"/>
  <c r="AJ190" i="16"/>
  <c r="AJ182" i="16"/>
  <c r="AJ179" i="16"/>
  <c r="AJ178" i="16"/>
  <c r="AJ176" i="16"/>
  <c r="AJ165" i="16"/>
  <c r="AJ164" i="16"/>
  <c r="AJ150" i="16"/>
  <c r="AJ149" i="16"/>
  <c r="AJ147" i="16"/>
  <c r="AJ143" i="16"/>
  <c r="AJ139" i="16"/>
  <c r="AJ137" i="16"/>
  <c r="AJ136" i="16"/>
  <c r="AJ135" i="16"/>
  <c r="AJ134" i="16"/>
  <c r="AJ133" i="16"/>
  <c r="AJ127" i="16"/>
  <c r="AJ112" i="16"/>
  <c r="AJ110" i="16"/>
  <c r="AJ109" i="16"/>
  <c r="AL231" i="16"/>
  <c r="AL220" i="16"/>
  <c r="AL219" i="16"/>
  <c r="AL216" i="16"/>
  <c r="AL215" i="16"/>
  <c r="AL212" i="16"/>
  <c r="AL211" i="16"/>
  <c r="AL208" i="16"/>
  <c r="AL207" i="16"/>
  <c r="AL204" i="16"/>
  <c r="AL203" i="16"/>
  <c r="AL201" i="16"/>
  <c r="AL200" i="16"/>
  <c r="AL193" i="16"/>
  <c r="AL185" i="16"/>
  <c r="AL183" i="16"/>
  <c r="AL180" i="16"/>
  <c r="AL177" i="16"/>
  <c r="AL176" i="16"/>
  <c r="AL163" i="16"/>
  <c r="AL151" i="16"/>
  <c r="AL148" i="16"/>
  <c r="AL147" i="16"/>
  <c r="AL145" i="16"/>
  <c r="AL144" i="16"/>
  <c r="AL141" i="16"/>
  <c r="AL140" i="16"/>
  <c r="AL137" i="16"/>
  <c r="AL127" i="16"/>
  <c r="AL13" i="16"/>
  <c r="A4" i="11"/>
  <c r="AJ229" i="16"/>
  <c r="AJ223" i="16"/>
  <c r="AJ197" i="16"/>
  <c r="AJ175" i="16"/>
  <c r="AJ174" i="16"/>
  <c r="AJ167" i="16"/>
  <c r="AJ166" i="16"/>
  <c r="AJ126" i="16"/>
  <c r="AJ125" i="16"/>
  <c r="AJ123" i="16"/>
  <c r="AJ120" i="16"/>
  <c r="AJ13" i="16"/>
  <c r="AJ227" i="16"/>
  <c r="AJ225" i="16"/>
  <c r="AJ198" i="16"/>
  <c r="AJ195" i="16"/>
  <c r="A6" i="11"/>
  <c r="AL6" i="16"/>
  <c r="AJ236" i="16"/>
  <c r="X14" i="16"/>
  <c r="AM240" i="16"/>
  <c r="AM239" i="16"/>
  <c r="AM238" i="16"/>
  <c r="AM237" i="16"/>
  <c r="AM236" i="16"/>
  <c r="AJ213" i="16"/>
  <c r="AJ211" i="16"/>
  <c r="AJ209" i="16"/>
  <c r="AJ207" i="16"/>
  <c r="AJ146" i="16"/>
  <c r="AJ144" i="16"/>
  <c r="AJ142" i="16"/>
  <c r="AJ140" i="16"/>
  <c r="J1" i="16"/>
  <c r="AK240" i="16"/>
  <c r="AK239" i="16"/>
  <c r="AJ183" i="16"/>
  <c r="AJ181" i="16"/>
  <c r="AL111" i="16"/>
  <c r="AL110" i="16"/>
  <c r="AL109" i="16"/>
  <c r="AL108" i="16"/>
  <c r="A5" i="11"/>
  <c r="AJ105" i="16"/>
  <c r="AJ103" i="16"/>
  <c r="AJ98" i="16"/>
  <c r="AJ96" i="16"/>
  <c r="AJ111" i="16"/>
  <c r="X15" i="16"/>
  <c r="X219" i="16"/>
  <c r="X217" i="16"/>
  <c r="X213" i="16"/>
  <c r="X196" i="16"/>
  <c r="X194" i="16"/>
  <c r="X192" i="16"/>
  <c r="X178" i="16"/>
  <c r="X175" i="16"/>
  <c r="X150" i="16"/>
  <c r="X149" i="16"/>
  <c r="X146" i="16"/>
  <c r="X145" i="16"/>
  <c r="X126" i="16"/>
  <c r="AK238" i="16"/>
  <c r="AK237" i="16"/>
  <c r="AK236" i="16"/>
  <c r="AJ124" i="16"/>
  <c r="AJ122" i="16"/>
  <c r="AJ121" i="16"/>
  <c r="AJ114" i="16"/>
  <c r="B1" i="16"/>
  <c r="C3" i="11"/>
  <c r="AL122" i="16"/>
  <c r="X234" i="16"/>
  <c r="X222" i="16"/>
  <c r="X221" i="16"/>
  <c r="X218" i="16"/>
  <c r="X211" i="16"/>
  <c r="X204" i="16"/>
  <c r="X200" i="16"/>
  <c r="X198" i="16"/>
  <c r="X197" i="16"/>
  <c r="X193" i="16"/>
  <c r="X180" i="16"/>
  <c r="X179" i="16"/>
  <c r="X176" i="16"/>
  <c r="X174" i="16"/>
  <c r="X166" i="16"/>
  <c r="X165" i="16"/>
  <c r="X163" i="16"/>
  <c r="X148" i="16"/>
  <c r="X142" i="16"/>
  <c r="X140" i="16"/>
  <c r="X139" i="16"/>
  <c r="X137" i="16"/>
  <c r="X135" i="16"/>
  <c r="X122" i="16"/>
  <c r="X112" i="16"/>
  <c r="X111" i="16"/>
  <c r="X108" i="16"/>
  <c r="X105" i="16"/>
  <c r="X103" i="16"/>
  <c r="X95" i="16"/>
  <c r="X94" i="16"/>
  <c r="X91" i="16"/>
  <c r="X81" i="16"/>
  <c r="X73" i="16"/>
  <c r="X60" i="16"/>
  <c r="X59" i="16"/>
  <c r="X57" i="16"/>
  <c r="X55" i="16"/>
  <c r="X54" i="16"/>
  <c r="X52" i="16"/>
  <c r="X41" i="16"/>
  <c r="X37" i="16"/>
  <c r="X24" i="16"/>
  <c r="X236" i="16"/>
  <c r="X229" i="16"/>
  <c r="X226" i="16"/>
  <c r="X240" i="16"/>
  <c r="X237" i="16"/>
  <c r="X235" i="16"/>
  <c r="X231" i="16"/>
  <c r="X230" i="16"/>
  <c r="X228" i="16"/>
  <c r="X225" i="16"/>
  <c r="X224" i="16"/>
  <c r="X216" i="16"/>
  <c r="X212" i="16"/>
  <c r="X208" i="16"/>
  <c r="X206" i="16"/>
  <c r="X205" i="16"/>
  <c r="X203" i="16"/>
  <c r="X238" i="16"/>
  <c r="X233" i="16"/>
  <c r="X232" i="16"/>
  <c r="X227" i="16"/>
  <c r="X220" i="16"/>
  <c r="X214" i="16"/>
  <c r="X201" i="16"/>
  <c r="X195" i="16"/>
  <c r="X191" i="16"/>
  <c r="AK232" i="16"/>
  <c r="H1" i="16"/>
  <c r="I1" i="16"/>
  <c r="AM1" i="16" l="1"/>
  <c r="AC1" i="16"/>
  <c r="E13" i="13" s="1"/>
  <c r="AA1" i="16"/>
  <c r="C13" i="13" s="1"/>
  <c r="AH1" i="16"/>
  <c r="E14" i="13" s="1"/>
  <c r="X199" i="16"/>
  <c r="X13" i="16"/>
  <c r="Z6" i="16"/>
  <c r="Z1" i="16" s="1"/>
  <c r="AE61" i="16"/>
  <c r="AE1" i="16" s="1"/>
  <c r="AG102" i="16"/>
  <c r="AL102" i="16" s="1"/>
  <c r="X102" i="16"/>
  <c r="AG90" i="16"/>
  <c r="X90" i="16"/>
  <c r="AG22" i="16"/>
  <c r="X22" i="16"/>
  <c r="AG66" i="16"/>
  <c r="AL66" i="16" s="1"/>
  <c r="X66" i="16"/>
  <c r="AB34" i="16"/>
  <c r="AB1" i="16" s="1"/>
  <c r="X34" i="16"/>
  <c r="AG34" i="16"/>
  <c r="AG119" i="16"/>
  <c r="AL119" i="16" s="1"/>
  <c r="X119" i="16"/>
  <c r="X162" i="16"/>
  <c r="AG162" i="16"/>
  <c r="AL162" i="16" s="1"/>
  <c r="X72" i="16"/>
  <c r="AG72" i="16"/>
  <c r="AL72" i="16" s="1"/>
  <c r="AF61" i="16"/>
  <c r="AF1" i="16" s="1"/>
  <c r="K1" i="16"/>
  <c r="AB5" i="16"/>
  <c r="AG5" i="16" s="1"/>
  <c r="AL5" i="16" s="1"/>
  <c r="X134" i="16"/>
  <c r="M1" i="16"/>
  <c r="AA5" i="16"/>
  <c r="AF5" i="16" s="1"/>
  <c r="AK5" i="16" s="1"/>
  <c r="Q5" i="16"/>
  <c r="U5" i="16" s="1"/>
  <c r="Z5" i="16"/>
  <c r="AE5" i="16" s="1"/>
  <c r="AJ5" i="16" s="1"/>
  <c r="P5" i="16"/>
  <c r="T5" i="16" s="1"/>
  <c r="L1" i="16"/>
  <c r="O1" i="16"/>
  <c r="S5" i="16"/>
  <c r="W5" i="16" s="1"/>
  <c r="AC5" i="16"/>
  <c r="AH5" i="16" s="1"/>
  <c r="AM5" i="16" s="1"/>
  <c r="AG1" i="16" l="1"/>
  <c r="D14" i="13" s="1"/>
  <c r="AK61" i="16"/>
  <c r="AK1" i="16" s="1"/>
  <c r="C14" i="13"/>
  <c r="C15" i="13" s="1"/>
  <c r="AL90" i="16"/>
  <c r="D13" i="13"/>
  <c r="B14" i="13"/>
  <c r="B13" i="13"/>
  <c r="AJ6" i="16"/>
  <c r="AJ61" i="16"/>
  <c r="AL34" i="16"/>
  <c r="E15" i="13"/>
  <c r="AL22" i="16"/>
  <c r="R5" i="16"/>
  <c r="V5" i="16" s="1"/>
  <c r="N1" i="16"/>
  <c r="AL1" i="16" l="1"/>
  <c r="AJ1" i="16"/>
  <c r="D15" i="13"/>
  <c r="F13" i="13"/>
  <c r="B15" i="13"/>
  <c r="F14" i="13"/>
  <c r="F15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tc={933C38E0-D141-4353-8227-FF30663514E0}</author>
    <author>tc={2751768D-1BF9-459E-9558-C7186DEC0F8E}</author>
  </authors>
  <commentList>
    <comment ref="A1" authorId="0" shapeId="0" xr:uid="{933C38E0-D141-4353-8227-FF30663514E0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Mars 2023 ici mais avril 2023 dans le pied de pg pour info. </t>
      </text>
    </comment>
    <comment ref="G19" authorId="1" shapeId="0" xr:uid="{2751768D-1BF9-459E-9558-C7186DEC0F8E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ATTENTION. Cohérence avec date mailing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tc={E84689E8-7E0D-4F5C-BF44-CD6435BACC87}</author>
  </authors>
  <commentList>
    <comment ref="B4" authorId="0" shapeId="0" xr:uid="{E84689E8-7E0D-4F5C-BF44-CD6435BACC8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Quid de l'adresse annulations comme expliqué dans le mailing?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tc={BBBDEDF9-949A-4200-9B40-58E80745D2BB}</author>
    <author>Administrateur</author>
  </authors>
  <commentList>
    <comment ref="F3" authorId="0" shapeId="0" xr:uid="{BBBDEDF9-949A-4200-9B40-58E80745D2BB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Total 2023</t>
      </text>
    </comment>
    <comment ref="A7" authorId="1" shapeId="0" xr:uid="{00000000-0006-0000-0800-000001000000}">
      <text>
        <r>
          <rPr>
            <b/>
            <sz val="9"/>
            <color indexed="81"/>
            <rFont val="Tahoma"/>
            <family val="2"/>
          </rPr>
          <t>ATTENTION: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 partir du 1er janvier 2019,l’exonération de quota pour la fourniture d’électricité  via ligne directe verte est à nouveau d'application.Cette exonération est plafonnée à hauteur de 5 % du quota nominal de certificats verts de l'année en cours.</t>
        </r>
      </text>
    </comment>
    <comment ref="A8" authorId="1" shapeId="0" xr:uid="{00000000-0006-0000-0800-000002000000}">
      <text>
        <r>
          <rPr>
            <b/>
            <sz val="9"/>
            <color indexed="81"/>
            <rFont val="Tahoma"/>
            <family val="2"/>
          </rPr>
          <t xml:space="preserve">il s'agit de l'électricité prélevée du réseau par le biais d'un point d'accès exclusivement destiné à un processus de stockage. Notamment, les consommations du fournisseur dans les centrales de pompage/turbinage (COO et PLATE TAILLE) correspondant à l'énergie électrique absorbée par l'opération de pompage 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<sst xmlns="http://schemas.openxmlformats.org/spreadsheetml/2006/main" count="1404" uniqueCount="969">
  <si>
    <t>Adresse Email de cette personne :</t>
  </si>
  <si>
    <t>Numéro de téléphone de cette personne :</t>
  </si>
  <si>
    <t>Coordonnées de la personne de contact</t>
  </si>
  <si>
    <t>-------------</t>
  </si>
  <si>
    <t>Fournisseur concerné :</t>
  </si>
  <si>
    <t>Date de rédaction du formulaire pour les données du trimestre concerné :</t>
  </si>
  <si>
    <t>Situation en date du :</t>
  </si>
  <si>
    <t>Formulaire à rentrer au plus tard pour le :</t>
  </si>
  <si>
    <t>Trimestre</t>
  </si>
  <si>
    <t>Date de rédaction</t>
  </si>
  <si>
    <t>SIEGE D'EXPLOITATION
(nom, adresse)</t>
  </si>
  <si>
    <t>Réduction accordée</t>
  </si>
  <si>
    <t>Fournitures (MWh)</t>
  </si>
  <si>
    <t>Comsommations (MWh)</t>
  </si>
  <si>
    <r>
      <t xml:space="preserve">Dans le tableau ci-dessous, veuillez nous signaler les situations problématiques éventuelles rencontrées.
Veuillez </t>
    </r>
    <r>
      <rPr>
        <u/>
        <sz val="12"/>
        <rFont val="Trebuchet MS"/>
        <family val="2"/>
      </rPr>
      <t>préciser si la remarque est faite au titre de fournisseur désigné ou fournisseur "normal".</t>
    </r>
    <r>
      <rPr>
        <sz val="12"/>
        <rFont val="Trebuchet MS"/>
        <family val="2"/>
      </rPr>
      <t xml:space="preserve">
Il vous est également possible de nous faire part de commentaires ou suggestions.</t>
    </r>
  </si>
  <si>
    <t>LG</t>
  </si>
  <si>
    <t>MWh</t>
  </si>
  <si>
    <t>Seuil éligibilité</t>
  </si>
  <si>
    <t>Année en cours</t>
  </si>
  <si>
    <t>Évolution des fournitures en Région wallonne</t>
  </si>
  <si>
    <t>CLIENT FINAL 
(nom, raison sociale)</t>
  </si>
  <si>
    <t>ACCORD DE BRANCHE</t>
  </si>
  <si>
    <t>N° de TVA du client final</t>
  </si>
  <si>
    <t>Ampacet SPRL</t>
  </si>
  <si>
    <t>PR14</t>
  </si>
  <si>
    <t>TR24</t>
  </si>
  <si>
    <t>TR26</t>
  </si>
  <si>
    <t>TR31</t>
  </si>
  <si>
    <t>Kabelwerk Eupen A.G.</t>
  </si>
  <si>
    <t>TR46</t>
  </si>
  <si>
    <t>SPA Monopole SPRL</t>
  </si>
  <si>
    <t>FBB-Fedicer</t>
  </si>
  <si>
    <t>TRi : titulaire du (des) raccordement(s) du siège i
PRi : client qui partage le(s) raccordement(s) du siège i</t>
  </si>
  <si>
    <t xml:space="preserve">Nombre de clients au …   </t>
  </si>
  <si>
    <t xml:space="preserve">Energies fournies entre …   </t>
  </si>
  <si>
    <t>SEGAL
Chaussée de Ramioul, 50
B-4400 FLEMALLE</t>
  </si>
  <si>
    <t>PR15</t>
  </si>
  <si>
    <t>INFRABEL
Wallonie</t>
  </si>
  <si>
    <t>BE0451821842</t>
  </si>
  <si>
    <t>Solarec SA</t>
  </si>
  <si>
    <t>BE0442442140</t>
  </si>
  <si>
    <t>Européenne de Lyophilisation SA</t>
  </si>
  <si>
    <t>Dumoulin SA</t>
  </si>
  <si>
    <t>Ahlstrom Malmedy SA</t>
  </si>
  <si>
    <t>Gabriel Technologie SA</t>
  </si>
  <si>
    <t>BE0408229844</t>
  </si>
  <si>
    <t>FETRA-FEBELGRA</t>
  </si>
  <si>
    <t>BE0420295060</t>
  </si>
  <si>
    <t>BE0401782512</t>
  </si>
  <si>
    <t>BE0403984016</t>
  </si>
  <si>
    <t>BE0434915138</t>
  </si>
  <si>
    <t>BE0451293389</t>
  </si>
  <si>
    <t>BE0433775684</t>
  </si>
  <si>
    <t>BE0883812926</t>
  </si>
  <si>
    <t>BE0419748791</t>
  </si>
  <si>
    <t>BE0400484591</t>
  </si>
  <si>
    <t>BE0428787807</t>
  </si>
  <si>
    <t>BE0413631556</t>
  </si>
  <si>
    <t>BE0401567330</t>
  </si>
  <si>
    <t>BE0401273162</t>
  </si>
  <si>
    <t>BE0479142089</t>
  </si>
  <si>
    <t>BE0448850870</t>
  </si>
  <si>
    <t>BE0436410522</t>
  </si>
  <si>
    <t>BE0402327393</t>
  </si>
  <si>
    <t>BE0401408863</t>
  </si>
  <si>
    <t>BE0425071420</t>
  </si>
  <si>
    <t>BE0401155871</t>
  </si>
  <si>
    <t>BE0413638187</t>
  </si>
  <si>
    <t>AIR LIQUIDE BAUDOUR
Route de Wallonie,
B-7331 BAUDOUR</t>
  </si>
  <si>
    <t>AKZO GHLIN
Parc Industriel de Ghlin,Zone A 
B-7011 GHLIN</t>
  </si>
  <si>
    <t>AMPACET
Rue d'Ampacet 1 
B-6780 MESSANCY</t>
  </si>
  <si>
    <t>CATERPILLAR
Avenue des Etats-Unis 1
B-6041 GOSSELIES</t>
  </si>
  <si>
    <t>CBR ANTOING
Rue du Coucou 8,
B-7640 ANTOING</t>
  </si>
  <si>
    <t>CBR HARMIGNIES
Rue Blancart 1
B-7022 HARMIGNIES</t>
  </si>
  <si>
    <t>CBR LIXHE
Rue des Trois Fermes
B-4600 LIXHE</t>
  </si>
  <si>
    <t>CCB G-RX
Grand- Route, 260
B-7530 GAURAIN-RAMECROIX</t>
  </si>
  <si>
    <t>INDUSTEEL
Rue de Chatelet,266, 
B-6033 MARCHIENNE-AU-PONT</t>
  </si>
  <si>
    <t>CHAUD-SERAING
Rue Boverie,5,
B-4100 SERAING</t>
  </si>
  <si>
    <t>FROID-FLEMALLE-RAMET
Chaussée de Ramioul, 50
B-4400 FLEMALLE</t>
  </si>
  <si>
    <t>FROID-TILLEUR-JEMEPPE
B-4101 JEMEPPE SUR MEUSE</t>
  </si>
  <si>
    <t>AIR LIQUIDE LIEGE
Rue de la Vieille Espérance, 86
B-4100 SERAING</t>
  </si>
  <si>
    <t>DOW CORNING
Parc Industriel Zone C
B-7180 SENEFFE</t>
  </si>
  <si>
    <t>INEOS FELUY
Parc Industriel de Feluy Nord
B-7171 FELUY</t>
  </si>
  <si>
    <t>KABELWERK EUPEN
Malmedystrasse 9
B- 4700 EUPEN</t>
  </si>
  <si>
    <t>DUMONT-WAUTHIER
B-4470 SAINT-GEORGES-SUR-MEUSE</t>
  </si>
  <si>
    <t>LHOIST MARCHE
Usine de On
B-6900 MARCHE-EN-FAMENNE</t>
  </si>
  <si>
    <t>MAGOTTEAUX
Rue Près Tour 55
B-4051 CHAUDFONTAINE</t>
  </si>
  <si>
    <t>GERRESHEIMER MOMIGNIES
Rue Mandenne 19-20
B - 6590 MOMIGNIES</t>
  </si>
  <si>
    <t>PRAYON
Rue Joseph Wauters 144
B-4480 ENGIS</t>
  </si>
  <si>
    <t>SAINT GOBAIN GLASS
Rue des Glaces Nationales 169
B-5060 AUVELAIS</t>
  </si>
  <si>
    <t>SAINT GOBAIN SEKURIT
Rue des Glaces Nationales 169
B-5060 AUVELAIS</t>
  </si>
  <si>
    <t>SOL SPA
Zonning B de Feluy, 
B-7180 SENEFFE</t>
  </si>
  <si>
    <t>SOLVAY CHIMIE
Rue de Solvay 39 
B- 5190 JEMEPPE-SUR-SAMBRE</t>
  </si>
  <si>
    <t>SPA MONOPOLE
Rue Auguste Laporte 34
B-4900 SPA</t>
  </si>
  <si>
    <t>UCB
Chemin  du Forest
B-1420 BRAINE-L'ALLEUD</t>
  </si>
  <si>
    <t>NGK
Rue des Azalées 1,
B-7331 BAUDOUR (Saint-Ghislain)</t>
  </si>
  <si>
    <t>IMERYS
Rue du canal 2
B-4600 LIXHE</t>
  </si>
  <si>
    <t>KNAUF
Rue de Maestricht, 95   
B-4600 VISE</t>
  </si>
  <si>
    <t>BURGO
Rue de la Papeterie
B- 6760 VIRTON</t>
  </si>
  <si>
    <t>GSK WAVRE
rue Fleming 1 
B-1300 WAVRE</t>
  </si>
  <si>
    <t>GSK RIXENSART
rue de l'Institut 89 
B-1330 RIXENSART</t>
  </si>
  <si>
    <t>TECHSPACE
route de Liers 121 
B-4041 MILMORT</t>
  </si>
  <si>
    <t>INBEV
avenue J. Prevert 23 
B-4020 JUPILLE</t>
  </si>
  <si>
    <t>CARMEUSE AISEMONT
Rue de Boudjesse  1, 
Aisémont
B-5070 FOSSES-LA-VILLE</t>
  </si>
  <si>
    <t>CARMEUSE MOHA
Rue Val Notre Dame 300, 
B-4520 MOHA</t>
  </si>
  <si>
    <t>MOLKEREI
Molkereiweg, 14
B-4711 WALHORN</t>
  </si>
  <si>
    <t>CORMAN
Rue de la Gileppe 4,
B-7834 GOE</t>
  </si>
  <si>
    <t>SIOEN FIBERS
Zone Industrielle du Blanc Ballot
Boulevard Metropole, 9
B-7700 MOUSCRON</t>
  </si>
  <si>
    <t>BEAULIEU-T-T
Boulevard Industriel, 3
B-7780 COMINES</t>
  </si>
  <si>
    <t>SOLAREC
Route de Saint-Hubert, 75
B-6800 RECOGNE</t>
  </si>
  <si>
    <t>EDEL  
Rue de Wallonie 16, 
B-4460 GRACE-HOLLOGNE</t>
  </si>
  <si>
    <t>DUMOULIN INTERAGRI
Rue Bourrie, 18
B-5300 SEILLES</t>
  </si>
  <si>
    <t>AHLSTROM MALMEDY
Avenue du Pont de Warche 1, 
B-4960 MALMEDY</t>
  </si>
  <si>
    <t>GABRIEL TECHNOLOGIE
Rue des Roseaux 1, 
B-7331 SAINT-GHISLAIN</t>
  </si>
  <si>
    <t>NEXANS MARCINELLE
Rue Vital Françoisse, 218  
B-6001 MARCINELLE</t>
  </si>
  <si>
    <t>NEXANS DOUR
Rue Benoît, 1  
B-7370 ELOUGES</t>
  </si>
  <si>
    <t>MC BRIDE
Rue du Moulin Masure, 4 
B-7730 ESTAIMPUIS</t>
  </si>
  <si>
    <t>HELIO
ZONING INDUSTRIEL, Avenue de Spirou, 23 
B-6220 FLEURUS</t>
  </si>
  <si>
    <t>MYDIBEL
Rue du Piro Lannoy, 30  
B-7700  MOUSCRON</t>
  </si>
  <si>
    <t>COSUCRA WARCOING
Rue de la Sucrerie, 1  
B-7740 WARCOING</t>
  </si>
  <si>
    <t>DICOGEL
Parc Industriel
Rue de la Bassée, 3
B-7700 MOUSCRON</t>
  </si>
  <si>
    <t>CHEMVIRON CARBON
Parc Industriel de Feluy
Zone C
B-7181 FELUY</t>
  </si>
  <si>
    <t>ORAFTI
Rue Louis Maréchal, 1 
B-4360 OREYE</t>
  </si>
  <si>
    <t>PLOEGSTEERT BARRY
Chaussée de Bruxelles, 33
B-7534 BARRY</t>
  </si>
  <si>
    <t>PLOEGSTEERT AFMA &amp; BRISTAL
Rue du Touquet 228
B-7783 PLOEGSTEERT</t>
  </si>
  <si>
    <t>TR112</t>
  </si>
  <si>
    <t>GRAMYBEL
Bld de l'Eurozone, 80 
B-7700 MOUSCRON</t>
  </si>
  <si>
    <t>WIENERBERGER MOUSCRON 
RUE DE LA ROYENNE 55    
B - 7700 MOUSCRON</t>
  </si>
  <si>
    <t>RAFFINERIE WANZE
RUE DE MEUSE 9 
B - 4520 WANZE</t>
  </si>
  <si>
    <t>DETRY AUBEL 
RUE DE MERCKHOF 110  
B - 4880 AUBEL</t>
  </si>
  <si>
    <t>MATERNE FLOREFFE 
ALLEE DES CERISIERS 1                                                          
B-5150 FLOREFFE</t>
  </si>
  <si>
    <t>CARRIERE  HAINAUT 
Rue de Cognebeau,245  
B - 7060 SOIGNIES</t>
  </si>
  <si>
    <t>GLAVERBEL ROUX
Rue de Gosselies, 60
B-6044 ROUX</t>
  </si>
  <si>
    <t>BE0415916895</t>
  </si>
  <si>
    <t>BE0419445816</t>
  </si>
  <si>
    <t>BE0400106291</t>
  </si>
  <si>
    <t>BE0461296861</t>
  </si>
  <si>
    <t>BE0417374172</t>
  </si>
  <si>
    <t>BE0419040790</t>
  </si>
  <si>
    <t>BE0437977764</t>
  </si>
  <si>
    <t>BE0862492029</t>
  </si>
  <si>
    <t>BE0437768918</t>
  </si>
  <si>
    <t>BE0402801507</t>
  </si>
  <si>
    <t>BE0403948679</t>
  </si>
  <si>
    <t>BE0443936435</t>
  </si>
  <si>
    <t>BE0468377861</t>
  </si>
  <si>
    <t>BE0402733607</t>
  </si>
  <si>
    <t>BE0444282071</t>
  </si>
  <si>
    <t>BE0862481834</t>
  </si>
  <si>
    <t>BE0420834005</t>
  </si>
  <si>
    <t>BE0437347363</t>
  </si>
  <si>
    <t>BE0416670824</t>
  </si>
  <si>
    <t>BE0403045985</t>
  </si>
  <si>
    <t>BE0440872918</t>
  </si>
  <si>
    <t>BE0418217577</t>
  </si>
  <si>
    <t>BE0402791015</t>
  </si>
  <si>
    <t>BE0429666943</t>
  </si>
  <si>
    <t>BE0456573456</t>
  </si>
  <si>
    <t>BE0413199511</t>
  </si>
  <si>
    <t>Burgo Ardennes S.A</t>
  </si>
  <si>
    <t>Chemviron Carbon S.A.</t>
  </si>
  <si>
    <t>Gramybel S.A</t>
  </si>
  <si>
    <t>Wienerberger Mouscron S.A</t>
  </si>
  <si>
    <t>Raffinerie Tirlemontoise S.A</t>
  </si>
  <si>
    <t>Detry Freres S.A</t>
  </si>
  <si>
    <t>Rosier S.A</t>
  </si>
  <si>
    <t>Air Liquide Industries Belgium S.A</t>
  </si>
  <si>
    <t>ESSENSCIA</t>
  </si>
  <si>
    <t>BE0457652730</t>
  </si>
  <si>
    <t>Akzonobel Chemicals S.A</t>
  </si>
  <si>
    <t>BE0428477704</t>
  </si>
  <si>
    <t>Caterpillar Belgium S.A</t>
  </si>
  <si>
    <t>BE0401633250</t>
  </si>
  <si>
    <t>AGORIA</t>
  </si>
  <si>
    <t>CBR S.A</t>
  </si>
  <si>
    <t>BE0400465290</t>
  </si>
  <si>
    <t>FEBELCEM</t>
  </si>
  <si>
    <t>CCB S.A</t>
  </si>
  <si>
    <t>Arcelor Mittal Industeel Belgium S.A</t>
  </si>
  <si>
    <t>BE0422027402</t>
  </si>
  <si>
    <t>Arcelor Mittal Belgium S.A</t>
  </si>
  <si>
    <t>Segal S.A</t>
  </si>
  <si>
    <t>BE0423596525</t>
  </si>
  <si>
    <t>Dow Corning S.A</t>
  </si>
  <si>
    <t>ENGINEERING STEEL BELGIUM SPRL</t>
  </si>
  <si>
    <t>BE0808257646</t>
  </si>
  <si>
    <t>Exxonmobile Chemicals Films Europe S.A</t>
  </si>
  <si>
    <t>FEVIA</t>
  </si>
  <si>
    <t>AGC Flat Glass Europe S.A</t>
  </si>
  <si>
    <t>FIV</t>
  </si>
  <si>
    <t>Holcim S.A</t>
  </si>
  <si>
    <t>Infrabel S.A</t>
  </si>
  <si>
    <t>BE0869763267</t>
  </si>
  <si>
    <t>Ineos Feluy SPRL</t>
  </si>
  <si>
    <t>Carrières et fours à chaux Dumont Wauthier S.A</t>
  </si>
  <si>
    <t>LHOIST</t>
  </si>
  <si>
    <t>Lhoist Industrie S.A</t>
  </si>
  <si>
    <t>BE0402321950</t>
  </si>
  <si>
    <t>MD Verre S.A</t>
  </si>
  <si>
    <t>Gerresheimer Momignies S.A</t>
  </si>
  <si>
    <t>BE0427117526</t>
  </si>
  <si>
    <t>Prayon  Ruppel S.A</t>
  </si>
  <si>
    <t>BE0405147040</t>
  </si>
  <si>
    <t>Saint-Gobain Glass Benelux S.A</t>
  </si>
  <si>
    <t>Saint-Gobain Sekurit S.A</t>
  </si>
  <si>
    <t>BE0405681516</t>
  </si>
  <si>
    <t>COBELPA</t>
  </si>
  <si>
    <t>Sol Spa S.A</t>
  </si>
  <si>
    <t>BE0403147638</t>
  </si>
  <si>
    <t>Solvay Chimie S.A</t>
  </si>
  <si>
    <t>Société Thy-Marcinelle S.A</t>
  </si>
  <si>
    <t>Total Petrochemicals Feluy S.A</t>
  </si>
  <si>
    <t>UCB division pharmaceutique S.A</t>
  </si>
  <si>
    <t>BE0403096168</t>
  </si>
  <si>
    <t>BE0418162347</t>
  </si>
  <si>
    <t>BE0401115388</t>
  </si>
  <si>
    <t>FBB-FEDICER</t>
  </si>
  <si>
    <t>BE0403045490</t>
  </si>
  <si>
    <t>Imerys Minéraux Belgique SA</t>
  </si>
  <si>
    <t>BE0403488920</t>
  </si>
  <si>
    <t>BE0400344734</t>
  </si>
  <si>
    <t>Knauf Insulation S.A</t>
  </si>
  <si>
    <t>3B Fibreglass SPRL</t>
  </si>
  <si>
    <t>BE0467608690</t>
  </si>
  <si>
    <t>GSK Biologicals S.A</t>
  </si>
  <si>
    <t>Sonaca S.A</t>
  </si>
  <si>
    <t>Techspace Aero S.A</t>
  </si>
  <si>
    <t>BE0432618812</t>
  </si>
  <si>
    <t>Inbev S.A</t>
  </si>
  <si>
    <t>BE0433666709</t>
  </si>
  <si>
    <t>BE0414931158</t>
  </si>
  <si>
    <t>BE0438632416</t>
  </si>
  <si>
    <t>Carmeuse S.A</t>
  </si>
  <si>
    <t>BE0431473519</t>
  </si>
  <si>
    <t>CARMEUSE</t>
  </si>
  <si>
    <t>MOLKEREI - LAITERIE DE WALHORN S.A.</t>
  </si>
  <si>
    <t>BE0441071668</t>
  </si>
  <si>
    <t>CORMAN S.A</t>
  </si>
  <si>
    <t>BE0424927507</t>
  </si>
  <si>
    <t>FEDUSTRIA</t>
  </si>
  <si>
    <t>BE0418977939</t>
  </si>
  <si>
    <t>BE0449730404</t>
  </si>
  <si>
    <t>BE0418148588</t>
  </si>
  <si>
    <t>BE0467601069</t>
  </si>
  <si>
    <t>ESSSNSCIA</t>
  </si>
  <si>
    <t>Nexans Benelux  S.A.</t>
  </si>
  <si>
    <t>MC BRIDE SA</t>
  </si>
  <si>
    <t>Helio Charleroi  S.A</t>
  </si>
  <si>
    <t>Mydibel S.A</t>
  </si>
  <si>
    <t>Cosucra Groupe Warcoing S.A</t>
  </si>
  <si>
    <t>Dicogel S.A</t>
  </si>
  <si>
    <t>Imperbel S.A</t>
  </si>
  <si>
    <t xml:space="preserve"> Spécifique TEC</t>
  </si>
  <si>
    <t>BE0807195101</t>
  </si>
  <si>
    <t xml:space="preserve">Briqueterie de Ploegsteert S.A </t>
  </si>
  <si>
    <t>Materne-confilux S.A</t>
  </si>
  <si>
    <t xml:space="preserve">Coca Cola  entreprises Belgique S.A </t>
  </si>
  <si>
    <t>Carrières du Hainaut SA</t>
  </si>
  <si>
    <t>AGC flat glass Europe SA</t>
  </si>
  <si>
    <t>Cargill chocolate products S.A</t>
  </si>
  <si>
    <t>BE0461617357</t>
  </si>
  <si>
    <t>BE0401256237</t>
  </si>
  <si>
    <t>RKW Ace S.A</t>
  </si>
  <si>
    <t>BE0449046553</t>
  </si>
  <si>
    <t>Fonderies marichal ketin S.A</t>
  </si>
  <si>
    <t>BE0403965705</t>
  </si>
  <si>
    <t>Huileries Savonneries Vandeputte S.A</t>
  </si>
  <si>
    <t>BE0401265145</t>
  </si>
  <si>
    <t>CARMEUSE S.A</t>
  </si>
  <si>
    <t>SILOX S.A</t>
  </si>
  <si>
    <t>BE0425177823</t>
  </si>
  <si>
    <t>BE0442475396</t>
  </si>
  <si>
    <t xml:space="preserve">AIR LIQUIDE MARCHIENNE
Rue de la Réunion,127,
6030 MARCHIENNE-AU-PONT </t>
  </si>
  <si>
    <t>ARCELOR  CHATELET 
Rue des Ateliers, 14 
B-6200 CHATELET</t>
  </si>
  <si>
    <t>CHAUD-CHERTAL
Pont de Wandre
B-4683 VIVEGNIS</t>
  </si>
  <si>
    <t>TOLERIA DELHOYE-MATHIEU (TDM)
Chaussée des Forges,5,
B-4570 MARCHIN</t>
  </si>
  <si>
    <t>ENGINEERING STEEL
Rue de l'environnement 8
B-4100 SERAING</t>
  </si>
  <si>
    <t>EXXONMOBIL
Zoning Industriel de Labour
B-6760 VIRTON</t>
  </si>
  <si>
    <t>AGC MOUSTIER
Rue de la Glacerie 167
B-5190 JEMEPPE-SUR-SAMBRE</t>
  </si>
  <si>
    <t>YARA 
Rue de la Carbo, 10
B-7333 TERTRE</t>
  </si>
  <si>
    <t>3B Fibreglass
Route de Maestricht
B-4651 BATTICE</t>
  </si>
  <si>
    <t>SONACA
route nationale,5 
B-6041 GOSSELIES</t>
  </si>
  <si>
    <t>SAGREX BEEZ   
RUE DES GRANDS MALADES                                                                   
B - 5000 BEEZ</t>
  </si>
  <si>
    <t>WIENERBERGER PERUWELZ  
Rue de l'Europe,11               
B - 7600 PERUWELZ</t>
  </si>
  <si>
    <t>CARGILL CHOCOLATE
Dréve de Gustave Fache,13
B - 7700 LUINGNE</t>
  </si>
  <si>
    <t>ROSIER
Rue du Berceau, 1
B - 7911 MOUSTIER</t>
  </si>
  <si>
    <t>RKW ACE
Rue de Renory,499
B - 4031 ANGLEUR</t>
  </si>
  <si>
    <t>FONDERIES MARICHAL KETIN
Verte Voie, 39
4000 LIEGE</t>
  </si>
  <si>
    <t>HUILERIES SAVONNERIES VANDEPUTTE
Boulevard Industriel 120
B-7700 MOUSCRON</t>
  </si>
  <si>
    <t>CARMEUSE SEILLES
Rue du château 13A
B-5300 SEILLES</t>
  </si>
  <si>
    <t>CARMEUSE ENGIS
Chaussée de Ramioul 1
B-4480 ENGIS</t>
  </si>
  <si>
    <t>SILOX 
Rue joseph Wauters 144
B-4480 ENGIS</t>
  </si>
  <si>
    <t>seuils</t>
  </si>
  <si>
    <t>Réductions</t>
  </si>
  <si>
    <t>Quotas applicables</t>
  </si>
  <si>
    <t>Les Nutons S.A</t>
  </si>
  <si>
    <t>VPRINT S.A</t>
  </si>
  <si>
    <t>BE0401264452</t>
  </si>
  <si>
    <t>FEDIEX</t>
  </si>
  <si>
    <t>LES NUTONS
Chemin Saint Antoine, 85
B-6900 MARCHE EN FAMENNE</t>
  </si>
  <si>
    <t>VAMOS
Chaussée de Wave, 259a
B-450 WANZE</t>
  </si>
  <si>
    <t>VPRINT
Boulevard industriel,95
B-7700 MOUSCRON</t>
  </si>
  <si>
    <t>?</t>
  </si>
  <si>
    <t>Nom du Fournisseur</t>
  </si>
  <si>
    <t>réserve 2</t>
  </si>
  <si>
    <t>réserve 3</t>
  </si>
  <si>
    <t>réserve 4</t>
  </si>
  <si>
    <t>réserve 5</t>
  </si>
  <si>
    <t>réserve 6</t>
  </si>
  <si>
    <t>réserve 7</t>
  </si>
  <si>
    <t>réserve 8</t>
  </si>
  <si>
    <t>réserve 9</t>
  </si>
  <si>
    <t>Nouveaux fournisseurs :</t>
  </si>
  <si>
    <t>DUROBOR S.A</t>
  </si>
  <si>
    <t>BE0401169927</t>
  </si>
  <si>
    <t>DUROBOR
Rue mademoiselle Hanicq, 39
B-7060 SOIGNIES</t>
  </si>
  <si>
    <t>REMY ROTO S.A</t>
  </si>
  <si>
    <t>BE0434767658</t>
  </si>
  <si>
    <t>FEBELGRA</t>
  </si>
  <si>
    <t>REMY ROTO
Rue de Rochefort,211
B-5570 BEAURAING</t>
  </si>
  <si>
    <t>BE0407003090</t>
  </si>
  <si>
    <t>BE0883140161</t>
  </si>
  <si>
    <t>LOVENFOSSE S.A</t>
  </si>
  <si>
    <t>BE0439182148</t>
  </si>
  <si>
    <t>VALEO VISION BELGIUM
Rue du Parc Industriel,31
B-7822 MESLIN-L'EVEQUE</t>
  </si>
  <si>
    <t>AGC AUTOMOTIVE
Avenue du Marquis 
B- 6220 FLEURUS</t>
  </si>
  <si>
    <t>LOVENFOSSE
Rue Merckhof 110
B-4880 AUBEL</t>
  </si>
  <si>
    <t>Fournitures par autres fournisseur (MWh)</t>
  </si>
  <si>
    <t>Réduction MONO accordée</t>
  </si>
  <si>
    <t>Réduction MULTI accordée</t>
  </si>
  <si>
    <t>Réduction TOTALE accordée</t>
  </si>
  <si>
    <t/>
  </si>
  <si>
    <t>site monofournisseur</t>
  </si>
  <si>
    <t>site multifournisseur</t>
  </si>
  <si>
    <t>Réductions totales</t>
  </si>
  <si>
    <t>EMERSON CLIMATE TECHNOLOGIES GMBH</t>
  </si>
  <si>
    <t>BE0412681649</t>
  </si>
  <si>
    <t xml:space="preserve">EMERSON CLIMATE TECHNOLOGIES 
Rue des 3 Bourdons 27
B-4840 WELKENRAEDT </t>
  </si>
  <si>
    <t>BE0406117818</t>
  </si>
  <si>
    <t>OPTICABLE S.A</t>
  </si>
  <si>
    <t>BE0417283112</t>
  </si>
  <si>
    <t>OPTICABLE
Rue de l'Europe 1
B-7080 FRAMERIES</t>
  </si>
  <si>
    <t>réserve 10</t>
  </si>
  <si>
    <t>BE0401277914</t>
  </si>
  <si>
    <t>AW Europe S.A.</t>
  </si>
  <si>
    <t>BE0441938532</t>
  </si>
  <si>
    <t>AW EUROPE
rue des Azalées 
B-7331 BAUDOUR</t>
  </si>
  <si>
    <t>Personne en charge du rapportage et pouvant être 
contactée si nécessaire :</t>
  </si>
  <si>
    <t xml:space="preserve">A adresser à : </t>
  </si>
  <si>
    <t>A adresser à :</t>
  </si>
  <si>
    <t>En copie à la CWaPE</t>
  </si>
  <si>
    <t>validité AC</t>
  </si>
  <si>
    <t>TOTAL: AIR LIQUIDE</t>
  </si>
  <si>
    <t>TOTAL: CBR</t>
  </si>
  <si>
    <t>TR9</t>
  </si>
  <si>
    <t>TR4</t>
  </si>
  <si>
    <t>TOTAL: ARCELOR MITTAL BELGIUM</t>
  </si>
  <si>
    <t>TOTAL: PRAYON</t>
  </si>
  <si>
    <t>TOTAL:SAINT GOBAIN</t>
  </si>
  <si>
    <t>TOTAL: TOTAL PETROCHEMICALS</t>
  </si>
  <si>
    <t>TR49</t>
  </si>
  <si>
    <t>PR49</t>
  </si>
  <si>
    <t>TOTAL: CARMEUSE</t>
  </si>
  <si>
    <t>BFAN S.A</t>
  </si>
  <si>
    <t>BFAN
Rue Renory, 497 
B-4031 ANGLEUR</t>
  </si>
  <si>
    <t>CARRIERES LEMAY (SAGREX VAULX°
Vieux Chemin de Mons 12
B-7536 VAULX</t>
  </si>
  <si>
    <t>CIMESCAUT MATERIAUX
Rue du coucou 37
B-76040 ANTOING</t>
  </si>
  <si>
    <t xml:space="preserve">TOTAL: SAGREX QUESNAT </t>
  </si>
  <si>
    <t>VALEO VISION  S.A</t>
  </si>
  <si>
    <t>AUTOMOTIVE BELGIUM</t>
  </si>
  <si>
    <t>VANDEMOORTELE SENEFFE S.A</t>
  </si>
  <si>
    <t>BE0476083027</t>
  </si>
  <si>
    <t>MAMMA LUCIA S.A</t>
  </si>
  <si>
    <t>BE0442241806</t>
  </si>
  <si>
    <t>MIMA FILMS</t>
  </si>
  <si>
    <t>BE0461026449</t>
  </si>
  <si>
    <t>BE0879346768</t>
  </si>
  <si>
    <t>GOURMAND S.A</t>
  </si>
  <si>
    <t>BE0425877807</t>
  </si>
  <si>
    <t>CALCAIRES DE LA SAMBRE S.A</t>
  </si>
  <si>
    <t>BE0401702635</t>
  </si>
  <si>
    <t>UTEXBEL S.A</t>
  </si>
  <si>
    <t>BE0414196928</t>
  </si>
  <si>
    <t>CRYSTAL COMPUTING SPRL</t>
  </si>
  <si>
    <t>BE0883073944</t>
  </si>
  <si>
    <t>GOOGLE</t>
  </si>
  <si>
    <t>MAMMA LUCIA 
Rue buissons aux loups, 9
B-7180 NIVELLES</t>
  </si>
  <si>
    <t>MIMA FILMS 
Zoning industriel de Latour
B-6761 LATOUR</t>
  </si>
  <si>
    <t>GOURMAND
Drève Gustave fache 6
B-7700 LUIGNE</t>
  </si>
  <si>
    <t>CALCAIRES DE LA SAMBRE
Rue blanc Caillou, 1
B-6111 LANDELES</t>
  </si>
  <si>
    <t>CRYSTAL COMPUTING
Rue de Ghlin 100
B-7311 BAUDOUR</t>
  </si>
  <si>
    <t>LES ENERGIES  NON SOUMISES A CV</t>
  </si>
  <si>
    <t>N total de clients finals alimentés via LD</t>
  </si>
  <si>
    <t>Liste des clients finals alimentés via une ligne directe (LD)   :</t>
  </si>
  <si>
    <t>E totale fournie via LD (MWh)</t>
  </si>
  <si>
    <t>Dénomination du client final  alimenté via LD (a)</t>
  </si>
  <si>
    <t>Energie fournie via LD  (en MWh) (d)</t>
  </si>
  <si>
    <t>Type d'électricité fournie (verte/grise) (c)</t>
  </si>
  <si>
    <t>TR27</t>
  </si>
  <si>
    <t>TR28</t>
  </si>
  <si>
    <t>TR19</t>
  </si>
  <si>
    <t>TR35</t>
  </si>
  <si>
    <t>PR35</t>
  </si>
  <si>
    <t>TOTAL: SOLVIC</t>
  </si>
  <si>
    <t>verte</t>
  </si>
  <si>
    <t>grise</t>
  </si>
  <si>
    <t>N° entité</t>
  </si>
  <si>
    <t>STEF LOGISTICS</t>
  </si>
  <si>
    <t>BE0416490581</t>
  </si>
  <si>
    <t>STEF LOGISTICS
Avenue Zenobe gramme 23
B - 1480 SAINTES</t>
  </si>
  <si>
    <t>CL WARNETON</t>
  </si>
  <si>
    <t>BE0893004269</t>
  </si>
  <si>
    <t>CL WARNETON
Chaussée de Lille,61
B-7784 WARNETON</t>
  </si>
  <si>
    <t>BEL'ARDENNE</t>
  </si>
  <si>
    <t>BE0422779745</t>
  </si>
  <si>
    <t>BEL'ARDENNE
Parc artisanal de Villeroux
Route de Bastogne 
B-6640 VILLEROUX</t>
  </si>
  <si>
    <t>PLUKON</t>
  </si>
  <si>
    <t>BE0459381409</t>
  </si>
  <si>
    <t>PLUKON
Avenue de l'eau vive,5
B-7700 MOUSCRON</t>
  </si>
  <si>
    <t>TI AUTOMOTIVE GROUP SYSTEM S.A</t>
  </si>
  <si>
    <t>BE0475127378</t>
  </si>
  <si>
    <t>TI AUTOMOTIVE
Rue Wérihet 61
B-4020 LIEGE</t>
  </si>
  <si>
    <t>NEKTO</t>
  </si>
  <si>
    <t>BE0407695453</t>
  </si>
  <si>
    <t>NEKTO
Rue du clypot,3
B-7063 NEUFVILLES</t>
  </si>
  <si>
    <t>BELREF</t>
  </si>
  <si>
    <t>BE0827838679</t>
  </si>
  <si>
    <t>FBB FEDICER</t>
  </si>
  <si>
    <t>BELREF
Rue de la Rivièrette 100
B-7330 SAINT GHISLAIN</t>
  </si>
  <si>
    <t>CARRIERES ET ENTREPRISES MARCEL BERTHE</t>
  </si>
  <si>
    <t>BE0412496458</t>
  </si>
  <si>
    <t>CARRIERES MARCEL BERTHE
Route de Corenne 60
B-5620 FLORENNES</t>
  </si>
  <si>
    <t>TRAITEX</t>
  </si>
  <si>
    <t>BE0421677014</t>
  </si>
  <si>
    <t>TRAITEX
Rue de Limbourg 145
B-4800 VERVIERS</t>
  </si>
  <si>
    <t>IWAN SIMONIS S.A</t>
  </si>
  <si>
    <t>BE0428960130</t>
  </si>
  <si>
    <t>IWAN SIMONIS
Rue de Renoupré 2
B-4821 ANDRIMONT</t>
  </si>
  <si>
    <t>EPUR'AUBEL</t>
  </si>
  <si>
    <t>BE0457553948</t>
  </si>
  <si>
    <t>EPUR'AUBEL
Rue Kan 63
B-4880 AUBEL</t>
  </si>
  <si>
    <t>GHL GROUP S.A</t>
  </si>
  <si>
    <t>BE0403415983</t>
  </si>
  <si>
    <t>GHL GROUP
Rue de Merckhod 113
B-4880 AUBEL</t>
  </si>
  <si>
    <t>AUREA SPRL</t>
  </si>
  <si>
    <t>BE0536756626</t>
  </si>
  <si>
    <t>AUREA 
Rue du château d'eau 29
B-1420 BRAINE L'ALLEUD</t>
  </si>
  <si>
    <t>BE0433047590</t>
  </si>
  <si>
    <t>JINDAL FILMS EUROPE</t>
  </si>
  <si>
    <t>JINDAL FILMS
Zoning artisanal LATOUR
B-6761 VIRTON</t>
  </si>
  <si>
    <t>LAMBIOTTE S.A</t>
  </si>
  <si>
    <t>BE0403072909</t>
  </si>
  <si>
    <t>PB CLERMONT</t>
  </si>
  <si>
    <t>BE0441128086</t>
  </si>
  <si>
    <t>PB CLERMONT
Rue de Clermont 176
B-4460 ENGIS</t>
  </si>
  <si>
    <t>JTEKT TORSEN EUROPE S.A</t>
  </si>
  <si>
    <t>BE0437416055</t>
  </si>
  <si>
    <t>JTEKT TORSEN 
Rue du grand peuplier 11
B-7110 STREPY BRACQUEGNIES</t>
  </si>
  <si>
    <t xml:space="preserve">CARMEUSE FRASNES
</t>
  </si>
  <si>
    <t>BRU CHEVRON</t>
  </si>
  <si>
    <t>BE0403393672</t>
  </si>
  <si>
    <t>BRU CHEVRON
Rue de la bruyère 151
B-4987 STOUMONT</t>
  </si>
  <si>
    <t xml:space="preserve">BIOWANZE
</t>
  </si>
  <si>
    <t>BE0882664564</t>
  </si>
  <si>
    <t xml:space="preserve">BIOWANZE
Rue léon Charlier 
B-4520 WANZE
</t>
  </si>
  <si>
    <t>BIERES DE CHIMAY S.A</t>
  </si>
  <si>
    <t>BE0438560655</t>
  </si>
  <si>
    <t>BELOURTHE S.A</t>
  </si>
  <si>
    <t>BE0877958381</t>
  </si>
  <si>
    <t>BELOURTHE
avenue des villas 3
B-4180 HAMOIR</t>
  </si>
  <si>
    <t xml:space="preserve">BISCUITS DELACRE </t>
  </si>
  <si>
    <t>BE0434979177</t>
  </si>
  <si>
    <t>BISCUITS DELACRE
Rue de Wegnez 11
B-4800 LAMBERMONT</t>
  </si>
  <si>
    <t>BELGOMALT S.A</t>
  </si>
  <si>
    <t>BE0452688706</t>
  </si>
  <si>
    <t>BELGOMALT
Chaussée de Charleroi 40
B-5030 GEMBLOUX</t>
  </si>
  <si>
    <t>HERITAGE 1466 S.A</t>
  </si>
  <si>
    <t>BE0425964513</t>
  </si>
  <si>
    <t>HERITAGE 1466
Rue de Charneux 32
B-4650 HERVE</t>
  </si>
  <si>
    <t>SUCRERIE COUPLET S.A</t>
  </si>
  <si>
    <t>BE0405859975</t>
  </si>
  <si>
    <t>SUCRERIE COUPLET
Rue de la sucrerie 30
B-7620 BRUNEHAUT WEZ</t>
  </si>
  <si>
    <t>ROGER &amp; ROGER S.A</t>
  </si>
  <si>
    <t>BE0461464038</t>
  </si>
  <si>
    <t>ROGER &amp; ROGER
Rue de la bassee 1
B-7700 MOUSCRON</t>
  </si>
  <si>
    <t>ARCELOR RINGMILL</t>
  </si>
  <si>
    <t>BE0425222462</t>
  </si>
  <si>
    <t>ARCELOR RINGMILL
Rue Philippe de Marnix 3
B-4100 SERAING</t>
  </si>
  <si>
    <t>STASSEN
Rue Kan, 7
B-4880 AUBEL</t>
  </si>
  <si>
    <t xml:space="preserve">HEIMBACH SPECIALITIES </t>
  </si>
  <si>
    <t>BE0402333630</t>
  </si>
  <si>
    <t>COSUCRA
site de Provital</t>
  </si>
  <si>
    <t>BE0460274304</t>
  </si>
  <si>
    <t>NLMK  CLABECQ
Rue de Clabecq 101
B-1460 ITTRE</t>
  </si>
  <si>
    <t>NLMK LA LOUVIERE
rue des Rivaux 2 
B- 7100 LA LOUVIERE</t>
  </si>
  <si>
    <t>HOLCIM ERMITAGE
Rue des sergents 20
B-7864 LESSINES</t>
  </si>
  <si>
    <t>HOLCIM LEFFE
Route de spontin 
B-5501 DINANT</t>
  </si>
  <si>
    <t>HOLCIM MILIEU
Grand route 19
B-7530 GAURAIN RAMECROIX</t>
  </si>
  <si>
    <t>HOLCIM SOIGNIES
Rue de Neufvilles 260</t>
  </si>
  <si>
    <t>HOLCIM TROOZ
Rue de Verviers 56
B-4870 TROOZ</t>
  </si>
  <si>
    <t>HOLCIM PERLONJOUR
Chemin de Perlonjour 120
B-7060 SOIGNIES</t>
  </si>
  <si>
    <t>TOTAL: HOLCIM</t>
  </si>
  <si>
    <t>Mondelez Namur Production S.A</t>
  </si>
  <si>
    <t>MONDELEZ
Nouvelle route de Suarlée 6
B-5020 SUARLEE</t>
  </si>
  <si>
    <t>Magotteaux Liège  S.A</t>
  </si>
  <si>
    <t>TOTAL FELUY
Zone Industrielle-Zone C
B-7181FELUY
BE0416670824</t>
  </si>
  <si>
    <t>TOTAL ECAUSSINES
Zone Industrielle-Zone C
B-7181FELUY
BE0466813884</t>
  </si>
  <si>
    <t>TOTAL ANTWERPEN
Zone Industrielle-Zone C
B-7181FELUY
BE0433182895</t>
  </si>
  <si>
    <t>TOTAL DEVELOPMENT FELUY
Zone industrielle- zone C
B-7181 FELUY
BE0874422435</t>
  </si>
  <si>
    <t>Idem papers</t>
  </si>
  <si>
    <t>IDEMPAPERS VIRGINAL
Rue d'Asquempont , 2, 
B-1460 ITTRE</t>
  </si>
  <si>
    <t>IDEMPAPERS NIVELLES
Rue des Déportés, 12
B-1400 Nivelles</t>
  </si>
  <si>
    <t>TOTAL: IDEM PAPERS</t>
  </si>
  <si>
    <t>SAPA EXTRUSION
Waldstrasse 91, 
B-4730 RAEREN</t>
  </si>
  <si>
    <t>PURATOS S.A</t>
  </si>
  <si>
    <t>Beneo-Orafti S.A</t>
  </si>
  <si>
    <t xml:space="preserve">Sagrex </t>
  </si>
  <si>
    <t>ENROBES DU BASSIN DE L'ESCAUT
BE0447354201</t>
  </si>
  <si>
    <t>SAGREX LUSTIN</t>
  </si>
  <si>
    <t>SAGREX MARCHE LES DAMES</t>
  </si>
  <si>
    <t>SAGREX MONCEAU SUR SAMBRE</t>
  </si>
  <si>
    <t>RAPERIE DE LONGCHAMPS</t>
  </si>
  <si>
    <t>TOTAL: RAFFINERIE TIRLEMONTOISE</t>
  </si>
  <si>
    <t>VANDEPUTTE S.A</t>
  </si>
  <si>
    <t>OLEOCHEMICALS</t>
  </si>
  <si>
    <t>TOTAL: VANDEPUTTE</t>
  </si>
  <si>
    <t>NESTLE WATERS BENELUX SA</t>
  </si>
  <si>
    <t>BE0440979321</t>
  </si>
  <si>
    <t>AIGREMONT</t>
  </si>
  <si>
    <t>BE0437799008</t>
  </si>
  <si>
    <t>HESBAYE FROST</t>
  </si>
  <si>
    <t>BE0427405457</t>
  </si>
  <si>
    <t>FERRARI GRANULATS SA</t>
  </si>
  <si>
    <t>BE0871273202</t>
  </si>
  <si>
    <t>FERRARI GRANULATS
Rue Bay-Bonnet 13
B-4870 Trooz</t>
  </si>
  <si>
    <t>IMPERIAL MEAT PRODUCTS VOF</t>
  </si>
  <si>
    <t>BE0453627923</t>
  </si>
  <si>
    <t>Imperial Meat Products
Route De La Barrière
6971 Tenneville</t>
  </si>
  <si>
    <t>ROSSEL PRINTING COMPANY</t>
  </si>
  <si>
    <t>BE0863179640</t>
  </si>
  <si>
    <t>ROSSEL PRINTING COMPANY
Avenue Schuman 101
B-1400 NIVELLES</t>
  </si>
  <si>
    <t xml:space="preserve">ROYALE LACROIX </t>
  </si>
  <si>
    <t>BE0404423583</t>
  </si>
  <si>
    <t>ROYALE LACROIX
Avenue Théodore Gonda 4
B-4400 FLEMALLE</t>
  </si>
  <si>
    <t>ARCELORMITTAL BELGIUM SA</t>
  </si>
  <si>
    <t>GSV</t>
  </si>
  <si>
    <t>ARCELOR MITTAL BELGIUM
Maréchalfoch 11
B-4400 Flemalle</t>
  </si>
  <si>
    <t>SAPA PRECISION TUBING SENEFFE SA</t>
  </si>
  <si>
    <t>BE0429418703</t>
  </si>
  <si>
    <t>SAPA PRECISION TUBING
ZI Zone C
B- 7180 Seneffe</t>
  </si>
  <si>
    <t>PASTIFICIO DELLA MAMMA</t>
  </si>
  <si>
    <t>BE0420150550</t>
  </si>
  <si>
    <t>PASTIFICIO DELLA MAMMA
ZI des Hauts Sarts 35
4ème Avenue
B-4040 HERSTAL</t>
  </si>
  <si>
    <t>BRASSERIE DU BOCQ</t>
  </si>
  <si>
    <t>BE0402530105</t>
  </si>
  <si>
    <t>BRASSERIE DU BOCQ
Site de Purnode
Rue de la brasserie 4
B-5530 PURNODE</t>
  </si>
  <si>
    <t>BELDEM S.A</t>
  </si>
  <si>
    <t>AIGREMONT
Rue des Awirs 8
B-4400 FLEMALLE</t>
  </si>
  <si>
    <t>HESBAYE FROST
Rue E. Lejeune 20
B-4250 GEER</t>
  </si>
  <si>
    <t>LDA</t>
  </si>
  <si>
    <t xml:space="preserve">LDA
Lavaux ,6
6987 RENDEUX
</t>
  </si>
  <si>
    <t>TOTAL: SOLAREC</t>
  </si>
  <si>
    <t>BRASSERIE LEFEBVRE</t>
  </si>
  <si>
    <t>BE0427734366</t>
  </si>
  <si>
    <t>BRASSERIE LEFEBVRE
Chemin du Croly,54
1430 REBECQ</t>
  </si>
  <si>
    <t>BIERES DE CHIMAY
Route Charlemagne,8
6464 BAILLEUX</t>
  </si>
  <si>
    <t>UMICORE
Rue de Chenee,53/1
B-4031 ANGLEUR</t>
  </si>
  <si>
    <t>AW EUROPE BRAINE L'ALLEUD
Avenue de l'industrie,19
1420 BRAINE L'ALLEUD</t>
  </si>
  <si>
    <t>HOLCIM OBOURG
Rue des fabriques 2
7034 OBOURG</t>
  </si>
  <si>
    <t>KABELWERK EUPEN (TUBE)
Malmedystrasse 9
B- 4700 EUPEN</t>
  </si>
  <si>
    <t>KABELWERK EUPEN (CABLES)
Malmedystrasse 9
B- 4700 EUPEN</t>
  </si>
  <si>
    <t>BE0402065295</t>
  </si>
  <si>
    <t>CHIMAY TRADITION
Site de Baileux - Zoning industriel Baileux, 31 
 6460 BAILEUX</t>
  </si>
  <si>
    <t xml:space="preserve">STOCKHABO SPRL </t>
  </si>
  <si>
    <t>BE0471742573</t>
  </si>
  <si>
    <t>STOCKHABO
Drève Gustave Fache, 15 7700 MOUSCRON</t>
  </si>
  <si>
    <t>ZOETIS BELGIUM S.A</t>
  </si>
  <si>
    <t>BE0401953350</t>
  </si>
  <si>
    <t>ESSENCIA</t>
  </si>
  <si>
    <t>ZOETIS
Rue laid burniat,1
B-1348 LOUVAIN LA NEUVE</t>
  </si>
  <si>
    <t>DELABIE S.A</t>
  </si>
  <si>
    <t>BE0455023040</t>
  </si>
  <si>
    <t>DELABIE
Boulevard de l'Eurozone 9
B-7700 MOUSCRON</t>
  </si>
  <si>
    <t>BELGIAN FIBERS MANUFACTURING SA</t>
  </si>
  <si>
    <t>BE 0899221375</t>
  </si>
  <si>
    <t>BELGIAN FIBERS MANUFACTURING SA
Boulevard Industriel 91
B-7700 MOUSCRON</t>
  </si>
  <si>
    <t>PROCOPLAST</t>
  </si>
  <si>
    <t>BE437651429</t>
  </si>
  <si>
    <t>PROCOPLAST SA
Schnellewindgasse 17 
B-4700 EUPEN</t>
  </si>
  <si>
    <t>ZINACOR SA</t>
  </si>
  <si>
    <t>BE0462156795</t>
  </si>
  <si>
    <t>ZINACOR 
Rue de Chênée 53,
4031 Angleur</t>
  </si>
  <si>
    <t>NYCO-STPC SA</t>
  </si>
  <si>
    <t>BE0454253473</t>
  </si>
  <si>
    <t>NYCO STPC
 Rue de l'ancienne Potence, 22
7503 FROYENNES</t>
  </si>
  <si>
    <t>DEVAGEL</t>
  </si>
  <si>
    <t>BE0458049836</t>
  </si>
  <si>
    <t>DEVAGEL
Rue des Garennes 12
7700 MOUSCRON</t>
  </si>
  <si>
    <t>CABOT PLASTICS BELGIUM</t>
  </si>
  <si>
    <t>BE0406902231</t>
  </si>
  <si>
    <t>CABOT PLASTICS BELGIUM
RUE EMILE VANDERVELDE 131 
4431 LONCIN</t>
  </si>
  <si>
    <t>CABOT PLASTICS BELGIUM
Prévochamps 78
4860 PEPINSTER</t>
  </si>
  <si>
    <t>TOTAL CABOT PLASTICS BELGIUM</t>
  </si>
  <si>
    <t>HOGANAS BELGIUM SA</t>
  </si>
  <si>
    <t>HOGANAS BELGIUM
RueLLE Gros Pierre 10
B-7800 ATH</t>
  </si>
  <si>
    <t>SMURFITKAPPA CARTOMILLS  SPRL</t>
  </si>
  <si>
    <t>BE0448776735</t>
  </si>
  <si>
    <t>FETRA FEBELGRA</t>
  </si>
  <si>
    <t>SMURFITKAPPA
Rue de Douvrain 19
7011 GHLIN</t>
  </si>
  <si>
    <t>PROCOTEX CORPORATION SA</t>
  </si>
  <si>
    <t>BE0453139458</t>
  </si>
  <si>
    <t>Rue Théodor Kluber 8, 7711 Dottignies</t>
  </si>
  <si>
    <t>ECOFROST SA</t>
  </si>
  <si>
    <t>BE0475512410</t>
  </si>
  <si>
    <t>ECOFROST 
Rue de l'Europe 34
7600 PERUWELZ</t>
  </si>
  <si>
    <t>BRIDGESTONE AIRCRAFT TIRE (EUROPE) SA</t>
  </si>
  <si>
    <t>BE0401206450</t>
  </si>
  <si>
    <t>BRIDGESTONE 
Route de Bavay 2
7080 Frameries</t>
  </si>
  <si>
    <t xml:space="preserve">AGC Glass Europe SA </t>
  </si>
  <si>
    <t>BE 0413638187</t>
  </si>
  <si>
    <t>Site de Seneffe
1348 Louvian-la-Neuve
Rue Jules Bordet, zone C
7180 Seneffe</t>
  </si>
  <si>
    <t>BE473730281</t>
  </si>
  <si>
    <t>Rue des Alouettes 0
4041 MILMORT</t>
  </si>
  <si>
    <t>Chemin de Xhénorie 7
4890 THIMISTER</t>
  </si>
  <si>
    <t>HYDROMETAL SA</t>
  </si>
  <si>
    <t>BE0427416939</t>
  </si>
  <si>
    <t>HYDROMETAL
Rue de Parc Industriel3
B-4480 ENGIS</t>
  </si>
  <si>
    <t>NMC SA</t>
  </si>
  <si>
    <t>BE0402469826</t>
  </si>
  <si>
    <t>NMC
Rovert 10
B-4731  EYNATTEN</t>
  </si>
  <si>
    <t>STERIGENICS SA</t>
  </si>
  <si>
    <t>BE0462884493</t>
  </si>
  <si>
    <t>STERIGENICS
Avenue André Ernst 21
4800 VERVIERS</t>
  </si>
  <si>
    <t>CARTONNAGE LAMMERANT</t>
  </si>
  <si>
    <t>BE0422290686</t>
  </si>
  <si>
    <t>CARTONNAGE LAMMERANT
ZI  DE L'EUROPE 3
7900 LEUZE-EN-HAINAUT</t>
  </si>
  <si>
    <t>Dawn Foods Belgium</t>
  </si>
  <si>
    <t>BE0835038950</t>
  </si>
  <si>
    <t>DAWN FOODS BELGIUM
Rue du Chenia 10
7170 Manage</t>
  </si>
  <si>
    <t>Stow International</t>
  </si>
  <si>
    <t>BE0416991320</t>
  </si>
  <si>
    <t>Stow International
Avenue du Bois Jacquet 10/7
711 Dottignies</t>
  </si>
  <si>
    <t xml:space="preserve">BE0458858203 </t>
  </si>
  <si>
    <t>FETRA FELBELGRA</t>
  </si>
  <si>
    <t>BE0554887213</t>
  </si>
  <si>
    <t>BE0441642780</t>
  </si>
  <si>
    <t>Inovyn Manufacturing S.A.</t>
  </si>
  <si>
    <t>MANUFACTURE VERRE
Rue des Ayettes, 2
B-7011 GHLIN</t>
  </si>
  <si>
    <t>BAXALTA BELGIUM MANUFACTURING</t>
  </si>
  <si>
    <t>BE0563700454</t>
  </si>
  <si>
    <t>UMICORE ZINC CHEMICALS BELGIUM S.A.</t>
  </si>
  <si>
    <t>BE0631891157</t>
  </si>
  <si>
    <t>APERAM Stainless Belgium S.A</t>
  </si>
  <si>
    <t>THY-MARCINELLE
Rue de l'acier, Boîte Postale 1002
B-6000 CHARLEROI</t>
  </si>
  <si>
    <t>SAGREX QUENAST
Rue du Faubourg, 35
B-1430 QUENAST</t>
  </si>
  <si>
    <t>IMPERBEL
Chaussée de Wavre, 67  
B-1360 PERWEZ</t>
  </si>
  <si>
    <t>COCA COLA CHAUDFONTAINE  
Avenue des Thermes, 143  
B - 4050 CHAUDFONTAINE</t>
  </si>
  <si>
    <t>WIENERBERGER SA</t>
  </si>
  <si>
    <t xml:space="preserve">BE0448850870 </t>
  </si>
  <si>
    <t>COME A CASA S.A.</t>
  </si>
  <si>
    <t xml:space="preserve">BE0446434778 </t>
  </si>
  <si>
    <t>VANDEMOORTELE SENEFFE
Zoning industriel Seneffe, Rue Jules Bordet 
B-7180 SENEFFE</t>
  </si>
  <si>
    <t>UTEXBEL
Rue du Bilemont 26
B-7700 MOUSCRON</t>
  </si>
  <si>
    <t>HEIMBACH
Chaussée de Liège 63 A
B-4721 NEU-MORESNET</t>
  </si>
  <si>
    <t>NESTLE
Rue du Bois 100
B- 6740 Etalle</t>
  </si>
  <si>
    <t xml:space="preserve">BE0400465290 </t>
  </si>
  <si>
    <t>BELIFE S.A</t>
  </si>
  <si>
    <t>BE0400355226</t>
  </si>
  <si>
    <t>BE0471546593</t>
  </si>
  <si>
    <t xml:space="preserve">BE0422056601 
</t>
  </si>
  <si>
    <t>INOVYN
Rue de Solvay 39 
B- 5190 JEMEPPE-SUR-SAMBRE</t>
  </si>
  <si>
    <t>BELIFE
Rue joseph Wauters 120
B-4480 ENGIS</t>
  </si>
  <si>
    <t>BE0440744838</t>
  </si>
  <si>
    <t>BE0403879096</t>
  </si>
  <si>
    <t>CAFE LIEGEOIS</t>
  </si>
  <si>
    <t>BE0402465965</t>
  </si>
  <si>
    <t>CAFE LIEGEOIS
Rue de Verviers 181
4651 BATTICE</t>
  </si>
  <si>
    <t>Slicing Packing Fun &amp; Many More</t>
  </si>
  <si>
    <t>BE0884974055</t>
  </si>
  <si>
    <t>Slicing Packing Fun &amp; Many MoreVecmont 21, 6980 La-Roche-en-Ardenne</t>
  </si>
  <si>
    <t>Asten Johnson GmbH</t>
  </si>
  <si>
    <t>BE0419483428</t>
  </si>
  <si>
    <t>Asten Johnson GmbH
Bushberger Weg 46 
4701 Eupen</t>
  </si>
  <si>
    <t xml:space="preserve">Stall Bois </t>
  </si>
  <si>
    <t>BE0407149877</t>
  </si>
  <si>
    <t>Stallbois
Rue belle vue 2
6740 ETALLE</t>
  </si>
  <si>
    <t>GSK BIOLOGICALS - site Les ISNES
Rue de Genonceaux 13
5032 LES ISNES</t>
  </si>
  <si>
    <t>SYNGENTA CHEMICALS</t>
  </si>
  <si>
    <t>BE0417278558</t>
  </si>
  <si>
    <t>SYNGENTA
Rue de Ty Berchamps 37
7180 SENEFFE</t>
  </si>
  <si>
    <t>TIMAC AGRO</t>
  </si>
  <si>
    <t>BE0865346205</t>
  </si>
  <si>
    <t>TIMAC AGRO
rue de la jonction 4
6030 MARCHIENNE AU PONT</t>
  </si>
  <si>
    <t>HUSQVARNA</t>
  </si>
  <si>
    <t>be0400604654</t>
  </si>
  <si>
    <t>HUSQVARNA
Avenue des artisans 50
7822 ATH</t>
  </si>
  <si>
    <t>Mölnlycke Health Care SA</t>
  </si>
  <si>
    <t>BE0462556475</t>
  </si>
  <si>
    <t>MOLNLYCKE HEALTH CARE
Chaussée Romaine 176
4300 Waremme</t>
  </si>
  <si>
    <t>Les Ateliers Jean Regniers ASBL</t>
  </si>
  <si>
    <t>BE0407400391</t>
  </si>
  <si>
    <t>LES ATELIERS JEAN REGNIERS
Rue Baronne E. DRORY 5
6543 BIENNE LEZ HAPPART</t>
  </si>
  <si>
    <t>BELGIAN QUALITY FISH S.A</t>
  </si>
  <si>
    <t>BE0820301383</t>
  </si>
  <si>
    <t>BELGIAN QUALITY FISH
Rue Théodor Kluber 4
7711 DOTTIGNIES</t>
  </si>
  <si>
    <t>MALTERIE DU CHÂTEAU</t>
  </si>
  <si>
    <t>BE455013439</t>
  </si>
  <si>
    <t>MALTERIE DU CATEAU
Rue de Mons 94
7970 BELOEIL</t>
  </si>
  <si>
    <t>BRASSERIE ORVAL</t>
  </si>
  <si>
    <t>BE0404335095</t>
  </si>
  <si>
    <t>BRASSERIE D'ORVAL
Cabien centre dépuration
6823 VILLERS DEVANT ORVAL</t>
  </si>
  <si>
    <t>THALES ALENIA SPACE BELGIUM</t>
  </si>
  <si>
    <t>BE0437598573</t>
  </si>
  <si>
    <t>THALES ALENIA
Rue chapelle beaussart 101
6032 MONT SUR MARCHIENNE</t>
  </si>
  <si>
    <t>NETWORK RESEARCH BELGIUM</t>
  </si>
  <si>
    <t>BE0430502430</t>
  </si>
  <si>
    <t>NRB
Parc industriel de hauts Sarts, 65
4040 HERSTAK</t>
  </si>
  <si>
    <t>ATELIERS DU MONCEAU</t>
  </si>
  <si>
    <t>BE0427352306</t>
  </si>
  <si>
    <t>ATELIERS DU MONCEAU
Rue de l'avenir 75
4460 GRACE HOLLOGNE</t>
  </si>
  <si>
    <t>CARRIERES UNIS DE LA PORPHYRE</t>
  </si>
  <si>
    <t>BE0400462916</t>
  </si>
  <si>
    <t>CARRIERES PORPHYRE
Chaussée Maieur Habils 177
1430 BIERGHES</t>
  </si>
  <si>
    <t>CARRIERES PORPHYRE
Chaussée Gabrielle Richet 193B
7860 LESSINES</t>
  </si>
  <si>
    <t>COEFLY DATA SOLUTIONS</t>
  </si>
  <si>
    <t>BE0845176044</t>
  </si>
  <si>
    <t>COFELY
Rue Guillaume Fouquet 17
5032 LES ISNES</t>
  </si>
  <si>
    <t>ELPRINTA</t>
  </si>
  <si>
    <t>BE0420466294</t>
  </si>
  <si>
    <t>ELPRINTA
Rue des Bengalis 5
7700 MOUSCRON</t>
  </si>
  <si>
    <t>LANOLINES STELLA</t>
  </si>
  <si>
    <t>BE0425151097</t>
  </si>
  <si>
    <t>LANOLINES
Rue des Garennes 6
7700 MOUSCRON</t>
  </si>
  <si>
    <t>ADVACHEM</t>
  </si>
  <si>
    <t>BE0862289814</t>
  </si>
  <si>
    <t>ADVACHEM
Route n°624 Wallonie
7334 SAINT GHISLAIN</t>
  </si>
  <si>
    <t>BE0458836031</t>
  </si>
  <si>
    <t>FIRMENICH</t>
  </si>
  <si>
    <t>WOODLAM</t>
  </si>
  <si>
    <t>FRUYTIER</t>
  </si>
  <si>
    <t>SCIERIE DE VIVY</t>
  </si>
  <si>
    <t>DRAFIL</t>
  </si>
  <si>
    <t>SMART FLOW EUROPE</t>
  </si>
  <si>
    <t>GAMMA WOPLA</t>
  </si>
  <si>
    <t>Comet Traitements</t>
  </si>
  <si>
    <t>BE0413672534</t>
  </si>
  <si>
    <t>BE0472226880</t>
  </si>
  <si>
    <t>BE0428884411</t>
  </si>
  <si>
    <t>BE0860271521</t>
  </si>
  <si>
    <t>BE0417879958</t>
  </si>
  <si>
    <t>BE0472047134</t>
  </si>
  <si>
    <t>BE0460680813</t>
  </si>
  <si>
    <t>BE0477841596</t>
  </si>
  <si>
    <t>FIRMENICH
Rue Jean Lenir 9
1348 LOUVAIN LA NEUVE</t>
  </si>
  <si>
    <t>WOODLAM
Chaussée de liege, 160c
6900 MARCHE EN FAMENNE</t>
  </si>
  <si>
    <t>FRUYTIER
Rue Saint isidore 3
6900 WAHA</t>
  </si>
  <si>
    <t>SCIERIE DE VIVY
Route de Dinant 1
6833 VIVY</t>
  </si>
  <si>
    <t>DRAFIL
Avenue Robert Verzele 8
7700 MOUSCRON</t>
  </si>
  <si>
    <t>SMART FLOW EUROPE
Rue du Plaintant 133
7700 MOUSCRON</t>
  </si>
  <si>
    <t>GAMMA WOPLA
Rue de la Royenne 78
7700 MOUSCRON</t>
  </si>
  <si>
    <t>COMET TRAITEMENT
Rue de Couillet 
6200 CHATELET</t>
  </si>
  <si>
    <t xml:space="preserve">COMET TRAITEMENTS
Rivage du Bourbier 25  6200 Chatelet    </t>
  </si>
  <si>
    <t>TOTAL COMET</t>
  </si>
  <si>
    <t>BEMIS MONCEAU</t>
  </si>
  <si>
    <t>BE0401737475</t>
  </si>
  <si>
    <t>FERRERO ARDENNES S.A.</t>
  </si>
  <si>
    <t>BE0434445776</t>
  </si>
  <si>
    <t>Alia 2 CVBA</t>
  </si>
  <si>
    <t>BE0807530245</t>
  </si>
  <si>
    <t>N&amp;B KNAUF</t>
  </si>
  <si>
    <t>BE0413479821</t>
  </si>
  <si>
    <t>CCB S.A.</t>
  </si>
  <si>
    <t>FETRA- FEBELGRA</t>
  </si>
  <si>
    <t>BEMIS MONCEAU
Rue des Piges 176
MONCEUA SUR SAMBRE</t>
  </si>
  <si>
    <t>FERRERRO
Rue Pietro Ferrero 5
6700 ARLON</t>
  </si>
  <si>
    <t>Alia 2 CVBA 
Rue Riverre 105 
5150 Floreffe</t>
  </si>
  <si>
    <t>KNAUF ENGIS
Rue du parc Industriel 1   
4480 ENGIS</t>
  </si>
  <si>
    <t>Carrières du  CLYPOT
Chemin des carrières, 1
7063 Neufvilles</t>
  </si>
  <si>
    <t>AVERY DENNISON MATERIALS BELGIUM
Bld J.Kennedy 5 - 
B-7060 SOIGNIES</t>
  </si>
  <si>
    <t>KLK Tensachem S.A</t>
  </si>
  <si>
    <t xml:space="preserve"> KLK TENSACHEM
Rue de Renory,28
4102 OUGREE</t>
  </si>
  <si>
    <t>STOCKHABO SPRL</t>
  </si>
  <si>
    <t>STOCKHABO ICE
Avenue Nadine Pollet -Sengier,12
7700 MOUSCRON</t>
  </si>
  <si>
    <t>LUTOSA
Zoning Industriel de Vieux Pont 5
B-7900 LEUZE EN HAINAUT</t>
  </si>
  <si>
    <t>Fichier à adresser à :</t>
  </si>
  <si>
    <t>En direct à l'administration</t>
  </si>
  <si>
    <t>Pour le fournisseur : adresses Email des personnes de contact auxquelles l'administration peut transmettre ses conclusions à l'issue des recoupements :</t>
  </si>
  <si>
    <t>réserve 1</t>
  </si>
  <si>
    <t>vanessa.burgraff@spw.wallonie.be</t>
  </si>
  <si>
    <t>CARRIERE DES LIMITES S.A</t>
  </si>
  <si>
    <t>BE0404365086</t>
  </si>
  <si>
    <t>CARRIERES DE GRES REUNIES S.A</t>
  </si>
  <si>
    <t>BE0471691895</t>
  </si>
  <si>
    <t>LA LORRAINE</t>
  </si>
  <si>
    <t>BE0428940928</t>
  </si>
  <si>
    <t xml:space="preserve">CARRIERES PIERRE BLEUE BELGE </t>
  </si>
  <si>
    <t>BE0453112239</t>
  </si>
  <si>
    <t>QUALITY ASSSITANCE</t>
  </si>
  <si>
    <t>BE0423357983</t>
  </si>
  <si>
    <t>IBM</t>
  </si>
  <si>
    <t>BE0405912336</t>
  </si>
  <si>
    <t xml:space="preserve">CARRIERE LIMITES ROCHEFORT
Rue du Sourd D'ave 1B
5580 ROCHEFORT
</t>
  </si>
  <si>
    <t>CGR 
Rue de cielle 14
6980 LA ROCHE EN ARDENNE</t>
  </si>
  <si>
    <t>LA LORRAINE 
Rue Ste Henriette 1
7140 MORLANWELZ</t>
  </si>
  <si>
    <t>CARRIERES PIERRE BLEUE BELGE
Rue mademoiselle Hanicq 8
7060 SOIGNIES</t>
  </si>
  <si>
    <t>QUALITY ASSITANCE</t>
  </si>
  <si>
    <t>IBM
Rue de la dreve 7
6600 BASTGONE</t>
  </si>
  <si>
    <t>IBM
Chaussée de Saint Hubert 1A
6640 VAUX SUR SURE</t>
  </si>
  <si>
    <t>TOTAL IBM</t>
  </si>
  <si>
    <t>RECYFUEL</t>
  </si>
  <si>
    <t>BE0459735458</t>
  </si>
  <si>
    <t>RECYFUEL
ZI d'Ehein,16B
4480 ENGIS</t>
  </si>
  <si>
    <t xml:space="preserve">fournitures@cwape.be </t>
  </si>
  <si>
    <t>BAXALTA 
Bld René Branquart 80
B-7860 LESSINES</t>
  </si>
  <si>
    <t>Alken Maes S.A. (anc. STASSEN S.A)</t>
  </si>
  <si>
    <t>BE0716926901</t>
  </si>
  <si>
    <t>Hydro Extrusion (anc. RC PROFILES S.A)</t>
  </si>
  <si>
    <t>HYDRO GHLIN
Site de Ghlin
Route de wallonie 1 
B-7011 GHLIN</t>
  </si>
  <si>
    <t>BELDEM SAINT VITH
Site de Saint Vith
Rue de Prum 51
B-4780 SAINT VITH</t>
  </si>
  <si>
    <t>REVATECH</t>
  </si>
  <si>
    <t>REVATECH
Rue de l'ile Monsin 95
4020 LIEGE</t>
  </si>
  <si>
    <t>REVATECH
Rue ddu parc industriel
4480 ENGIS</t>
  </si>
  <si>
    <t>TOTAL REVATECH</t>
  </si>
  <si>
    <t>ARMACELL BENELUX</t>
  </si>
  <si>
    <t>BE0460193833</t>
  </si>
  <si>
    <t>ARMACELL BENELUX rue des Trois Entités 9 , 4890 THIMISTER</t>
  </si>
  <si>
    <t>Liberty Liege Dudelange (BE)</t>
  </si>
  <si>
    <t>BE0696948760</t>
  </si>
  <si>
    <t>FROID-FLEMALLE
Rue de la digue 22
B-4400 FLEMALLE</t>
  </si>
  <si>
    <t xml:space="preserve">FROID-TILLEUR
</t>
  </si>
  <si>
    <t>TOTAL LLD</t>
  </si>
  <si>
    <t>MITHRA PHARMACEUTICALS COMO</t>
  </si>
  <si>
    <t>BE0534912933</t>
  </si>
  <si>
    <t>Mithra Pharmaceuticals CDMO, Rue de l'Expansion, 57 à 4400 Flémalle</t>
  </si>
  <si>
    <t>UNILIN
Zone Industrielle de Burtonville, 10
B-6690 VIELSALM</t>
  </si>
  <si>
    <t>TOTAL DIRECT ENERGIE</t>
  </si>
  <si>
    <t>BERTEMES</t>
  </si>
  <si>
    <t xml:space="preserve">LES ENROBES DES 3 FRONTIERES </t>
  </si>
  <si>
    <t>BE0442391547</t>
  </si>
  <si>
    <t>LES ENROBES DES 3 FRONTIERES
Avenue Champion 24
6790 AUBANGE</t>
  </si>
  <si>
    <t>réserve1</t>
  </si>
  <si>
    <t>réserve2</t>
  </si>
  <si>
    <t>réserve3</t>
  </si>
  <si>
    <t>réserve4</t>
  </si>
  <si>
    <t>réserve5</t>
  </si>
  <si>
    <t>réserve6</t>
  </si>
  <si>
    <t>réserve7</t>
  </si>
  <si>
    <t>réserve8</t>
  </si>
  <si>
    <t>réserve9</t>
  </si>
  <si>
    <t xml:space="preserve">ARCELORMITTAL ENERGY </t>
  </si>
  <si>
    <t xml:space="preserve">ASPIRAVI ENERGY </t>
  </si>
  <si>
    <t xml:space="preserve">BELGIAN ECO ENERGY </t>
  </si>
  <si>
    <t xml:space="preserve">BIOWANZE </t>
  </si>
  <si>
    <t xml:space="preserve">BURGO ENERGIA </t>
  </si>
  <si>
    <t xml:space="preserve">DANSKE COMMODITIES </t>
  </si>
  <si>
    <t xml:space="preserve">DATS 24 </t>
  </si>
  <si>
    <t xml:space="preserve">ELEGANT </t>
  </si>
  <si>
    <t xml:space="preserve">ELINDUS </t>
  </si>
  <si>
    <t xml:space="preserve">ENECO BELGIUM </t>
  </si>
  <si>
    <t xml:space="preserve">ENERGIE.BE </t>
  </si>
  <si>
    <t xml:space="preserve">ENERGY CLUSTER </t>
  </si>
  <si>
    <t xml:space="preserve">ENOVOS LUXEMBOURG </t>
  </si>
  <si>
    <t xml:space="preserve">EOLY </t>
  </si>
  <si>
    <t xml:space="preserve">ESSENT BELGIUM </t>
  </si>
  <si>
    <t xml:space="preserve">GETEC ENERGIE </t>
  </si>
  <si>
    <t xml:space="preserve">NEXT KRAFTWERKE BELGIUM </t>
  </si>
  <si>
    <t xml:space="preserve">OCTA+ ENERGIE </t>
  </si>
  <si>
    <t xml:space="preserve">POWER ONLINE </t>
  </si>
  <si>
    <t xml:space="preserve">RWE SUPPLY &amp; TRADING </t>
  </si>
  <si>
    <t xml:space="preserve">SCHOLT ENERGY CONTROL </t>
  </si>
  <si>
    <t xml:space="preserve">SIBIOM </t>
  </si>
  <si>
    <t xml:space="preserve">TREVION </t>
  </si>
  <si>
    <t xml:space="preserve">VENTIS </t>
  </si>
  <si>
    <t xml:space="preserve">VENTS D'HOUYET </t>
  </si>
  <si>
    <t xml:space="preserve">VLAAMS ENERGIEBEDRIJF </t>
  </si>
  <si>
    <t xml:space="preserve">YUSO </t>
  </si>
  <si>
    <t>ANTARGAZ  BELGIUM</t>
  </si>
  <si>
    <t xml:space="preserve">ENI SpA </t>
  </si>
  <si>
    <t>TOTAL DES ENERGIES NON SOUMISES A CV</t>
  </si>
  <si>
    <r>
      <t>Autres fournitures  ne passant pas par les réseaux  (en MWh)-</t>
    </r>
    <r>
      <rPr>
        <b/>
        <sz val="12"/>
        <rFont val="Trebuchet MS"/>
        <family val="2"/>
      </rPr>
      <t xml:space="preserve">électricité grise (ligne directe) </t>
    </r>
  </si>
  <si>
    <r>
      <t>Autres fournitures  ne passant pas par les réseaux  (en MWh)-</t>
    </r>
    <r>
      <rPr>
        <b/>
        <sz val="12"/>
        <color rgb="FF000000"/>
        <rFont val="Trebuchet MS"/>
        <family val="2"/>
      </rPr>
      <t xml:space="preserve">électricité verte (ligne directe) </t>
    </r>
  </si>
  <si>
    <r>
      <t>Autres énergies non soumises aux CV selon les dispositions du Décret et de ses arrêtés ( en MWh)_</t>
    </r>
    <r>
      <rPr>
        <b/>
        <sz val="12"/>
        <color rgb="FF000000"/>
        <rFont val="Trebuchet MS"/>
        <family val="2"/>
      </rPr>
      <t>stockage</t>
    </r>
  </si>
  <si>
    <t>LES ENERGIES  SOUMISES A CV</t>
  </si>
  <si>
    <t xml:space="preserve">LES REDUCTIONS DE QUOTA DE CV </t>
  </si>
  <si>
    <t>TOTAL REDUCTIONS (en CV)</t>
  </si>
  <si>
    <t>Réductions quota pour sièges d'exploitation alimentés seulement  par le fournisseur titulaire</t>
  </si>
  <si>
    <t>Réductions quota pour sièges d'exploitation alimentés par plusieurs fournisseurs</t>
  </si>
  <si>
    <t>A &amp; S ENERGIE</t>
  </si>
  <si>
    <t>COGENPAC BELGIUM</t>
  </si>
  <si>
    <t>ECOPOWER</t>
  </si>
  <si>
    <t>ENGIE - ELECTRABEL</t>
  </si>
  <si>
    <t>TOTALENERGIES GAS &amp; POWER WESTERN EUROPE</t>
  </si>
  <si>
    <t>TOTALENERGIES POWER &amp; GAS BELGIUM</t>
  </si>
  <si>
    <t>Numéro du site de production (SPW) (b)</t>
  </si>
  <si>
    <r>
      <t>NB</t>
    </r>
    <r>
      <rPr>
        <sz val="14"/>
        <rFont val="Trebuchet MS"/>
        <family val="2"/>
      </rPr>
      <t xml:space="preserve"> : </t>
    </r>
    <r>
      <rPr>
        <b/>
        <u/>
        <sz val="10"/>
        <rFont val="Trebuchet MS"/>
        <family val="2"/>
      </rPr>
      <t xml:space="preserve">
</t>
    </r>
    <r>
      <rPr>
        <b/>
        <sz val="10"/>
        <rFont val="Trebuchet MS"/>
        <family val="2"/>
      </rPr>
      <t>Ce formulaire est à rentrer trimestriellement avant la fin du deuxième mois qui suit un trimestre écoulé en fonction des renseignements en votre possession à l'issue de ce délai ; moyennant accord de l'Administration, une régularisation de ces données est toujours possible lors de rentrées des renseignements aux échéances suivantes.</t>
    </r>
  </si>
  <si>
    <r>
      <rPr>
        <u/>
        <sz val="8"/>
        <color theme="1"/>
        <rFont val="Arial"/>
        <family val="2"/>
      </rPr>
      <t>Veuillez reprendre dans le tableau ci-dessous ,par unité de production :</t>
    </r>
    <r>
      <rPr>
        <sz val="8"/>
        <color theme="1"/>
        <rFont val="Arial"/>
        <family val="2"/>
      </rPr>
      <t xml:space="preserve">
a) La dénomination du client final alimenté via LD.
b) Le cas échéant, le numéro d'identification de l'unité de production renseigné à l'</t>
    </r>
    <r>
      <rPr>
        <u/>
        <sz val="8"/>
        <color theme="1"/>
        <rFont val="Arial"/>
        <family val="2"/>
      </rPr>
      <t>Administration (SPW).</t>
    </r>
    <r>
      <rPr>
        <sz val="8"/>
        <color theme="1"/>
        <rFont val="Arial"/>
        <family val="2"/>
      </rPr>
      <t xml:space="preserve"> Si il s'agit d'une unité de production grise, veuillez indiquer sa dénomination  ainsi que sa localisation.
c) Le type d'électricité fournie (verte ou grise).
d) La quantité totale d’énergie (exprimée en MW</t>
    </r>
    <r>
      <rPr>
        <sz val="8"/>
        <rFont val="Arial"/>
        <family val="2"/>
      </rPr>
      <t>h et arrondie au KWh</t>
    </r>
    <r>
      <rPr>
        <sz val="8"/>
        <color theme="1"/>
        <rFont val="Arial"/>
        <family val="2"/>
      </rPr>
      <t>) fournie à ce client final durant la période (*).
(*) Ce point pourra, le cas échéant, faire l’objet d’une vérification  par  l'Administration.</t>
    </r>
  </si>
  <si>
    <t>SOCIETE D EXPLOITATION DES CARRIERES D YVOIR</t>
  </si>
  <si>
    <t>BE0417848086</t>
  </si>
  <si>
    <t>CARRIERES DE BAY BONNET</t>
  </si>
  <si>
    <t>BE0761963011</t>
  </si>
  <si>
    <t>DUROBOR REAL ESTATE</t>
  </si>
  <si>
    <t>BE0843107667</t>
  </si>
  <si>
    <t>SPRIMOGLASS</t>
  </si>
  <si>
    <t>BE0414922943</t>
  </si>
  <si>
    <t>SECY
Rue du Radeau 36
5530 YVOIR</t>
  </si>
  <si>
    <t>CARRIERE BAY BONNET
Rue Bay Bonnet 13 
4870 TROOZ</t>
  </si>
  <si>
    <t>DUROBOR REAL ESTATE
Rue mademoiselle Hanicq, 39
B-7060 SOIGNIES</t>
  </si>
  <si>
    <t>SPRIMOGLASS
 rue de Louveigné 94
 4140 Sprimont</t>
  </si>
  <si>
    <t>réserve10</t>
  </si>
  <si>
    <t>CENTRE HOSPITALIER UNIVERSITAIRE DINANT GODINNE SAINTE-ELISABETH - UCL - NAMUR ASBL</t>
  </si>
  <si>
    <t>BOLT ENERGIE</t>
  </si>
  <si>
    <t>2VALORISE AMEL</t>
  </si>
  <si>
    <t>AXPO BENELUX</t>
  </si>
  <si>
    <t>COCITER</t>
  </si>
  <si>
    <t>MYPOWER</t>
  </si>
  <si>
    <t xml:space="preserve">GREEN BELGIAN ENVIRONMENTAL SOLUTIONS </t>
  </si>
  <si>
    <t xml:space="preserve">GREEN4POWER </t>
  </si>
  <si>
    <t>GROUPE FRANÇOIS</t>
  </si>
  <si>
    <t xml:space="preserve">LUMINUS </t>
  </si>
  <si>
    <t xml:space="preserve">SOCIETE EUROPENNE DE GESTION DE L'ENERGIE </t>
  </si>
  <si>
    <t>version 03/2023</t>
  </si>
  <si>
    <t>2e trimestre 2023</t>
  </si>
  <si>
    <t>3e trimestre 2023</t>
  </si>
  <si>
    <t>4e trimestre 2023</t>
  </si>
  <si>
    <t>1er trimestre 2023</t>
  </si>
  <si>
    <t xml:space="preserve">ENERGYVISION </t>
  </si>
  <si>
    <t>RSB</t>
  </si>
  <si>
    <t>SKYSUN</t>
  </si>
  <si>
    <t xml:space="preserve">NLMK Clabecq S.A </t>
  </si>
  <si>
    <t xml:space="preserve">NLMK La Louvière S.A </t>
  </si>
  <si>
    <t>TRANSPORT</t>
  </si>
  <si>
    <t>Essity Belgium</t>
  </si>
  <si>
    <t>ESSITY
Rue de la Papeterie 2
B-4801 STEMBERT</t>
  </si>
  <si>
    <t>LUTOSA SA</t>
  </si>
  <si>
    <t>NGK CERAMICS EUROPE S.A</t>
  </si>
  <si>
    <t xml:space="preserve">Yara Tertre S.A </t>
  </si>
  <si>
    <t>PRINCE MINERALS</t>
  </si>
  <si>
    <t xml:space="preserve">PRINCE MINERALS
Rue du Bois 
7334 SAINT GHISLAIN
</t>
  </si>
  <si>
    <t>HYDRO EXTRUSION RAEREN S.A</t>
  </si>
  <si>
    <t>PURATOS ANDENNE
Rue Bourrie, 
B-5300 ANDENNE</t>
  </si>
  <si>
    <t>IDEAL FIBRES &amp; FABRICS WIELSBEKE S.A</t>
  </si>
  <si>
    <t>USINE BERRY YARNS
Route des Ecluses, 52
B-7780 COMINES</t>
  </si>
  <si>
    <t>SIOEN FIBERS SA</t>
  </si>
  <si>
    <t>BEAULIEU TECHNICALS TEXTILES S.A</t>
  </si>
  <si>
    <t>UNILIN S.A</t>
  </si>
  <si>
    <t>AVERY DENNISON MATERIALS BELGIUM SPRL</t>
  </si>
  <si>
    <t>VULCAST S.A</t>
  </si>
  <si>
    <t>VULCAST
Rue de la Hart, 1 
B-6780 MESSANCY</t>
  </si>
  <si>
    <t>OPERATEUR DE TRANSPORT DE WALLONIE</t>
  </si>
  <si>
    <t>OTW
Place des Tranways 9/1 
B- 6000 Charleroi</t>
  </si>
  <si>
    <t>POLYPEPTIDE S.A</t>
  </si>
  <si>
    <t>POLYPEPTIDE
Chaussée de Tubize 297
B-1420 BRAINE L'ALLEUD</t>
  </si>
  <si>
    <t>CARTHUPLAS S.A</t>
  </si>
  <si>
    <t>CARTHUPLAS
Hameau de Debiham 20
B-7350 THULIN</t>
  </si>
  <si>
    <t>LAMBIOTTE
Grande Route 79
6724 MARBEHAN</t>
  </si>
  <si>
    <t>BIERES DE CHIMAY (ABBAYE)
route de charlemagne 8
B-6464 FORGES</t>
  </si>
  <si>
    <t xml:space="preserve"> CBR CIMESCAUT MATERIAUX</t>
  </si>
  <si>
    <t>SALAISONS DU HAINAUT SPRL</t>
  </si>
  <si>
    <t>5N PLUS S.A</t>
  </si>
  <si>
    <t>5N PLUS
Rue de la Station 7
B-1495 TILLY</t>
  </si>
  <si>
    <t>Site de Lodelinsart
Rue Pige au croly, 157
6000 CHARLEROI</t>
  </si>
  <si>
    <t>VINVENTIONS SPRL</t>
  </si>
  <si>
    <t>LA LORRAINE BARCHON</t>
  </si>
  <si>
    <t>LA LORRAINE BARCHON
Rue champs de Tignée 7
4671 BARCHON</t>
  </si>
  <si>
    <t>AIR PRODUCTS S.A</t>
  </si>
  <si>
    <t xml:space="preserve">AIR PRODUCTS
Rue de la Carbo 10
7333 Tertre
</t>
  </si>
  <si>
    <t>COMET SAMBRE</t>
  </si>
  <si>
    <t>COMET OBOURG
Rue des Fabriques 1
7034 OBOURG</t>
  </si>
  <si>
    <t>TOTAL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</si>
</sst>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80C]dd\-mmm\-yy;@"/>
    <numFmt numFmtId="165" formatCode="#,##0.000"/>
    <numFmt numFmtId="166" formatCode="[$-80C]d\ mmmm\ yyyy;@"/>
    <numFmt numFmtId="167" formatCode="0.000"/>
    <numFmt numFmtId="168" formatCode="0.000%"/>
    <numFmt numFmtId="169" formatCode="#,##0.000;;#"/>
  </numFmts>
  <fonts count="72" x14ac:knownFonts="1">
    <font>
      <sz val="10"/>
      <name val="Trebuchet MS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sz val="10"/>
      <name val="Trebuchet MS"/>
      <family val="2"/>
    </font>
    <font>
      <sz val="8"/>
      <name val="Trebuchet MS"/>
      <family val="2"/>
    </font>
    <font>
      <sz val="10"/>
      <color indexed="9"/>
      <name val="Trebuchet MS"/>
      <family val="2"/>
    </font>
    <font>
      <b/>
      <u/>
      <sz val="16"/>
      <name val="Trebuchet MS"/>
      <family val="2"/>
    </font>
    <font>
      <sz val="16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u/>
      <sz val="20"/>
      <name val="Trebuchet MS"/>
      <family val="2"/>
    </font>
    <font>
      <b/>
      <u/>
      <sz val="26"/>
      <name val="Trebuchet MS"/>
      <family val="2"/>
    </font>
    <font>
      <b/>
      <u/>
      <sz val="14"/>
      <name val="Trebuchet MS"/>
      <family val="2"/>
    </font>
    <font>
      <b/>
      <sz val="20"/>
      <name val="Trebuchet MS"/>
      <family val="2"/>
    </font>
    <font>
      <b/>
      <sz val="16"/>
      <name val="Trebuchet MS"/>
      <family val="2"/>
    </font>
    <font>
      <sz val="16"/>
      <color indexed="9"/>
      <name val="Trebuchet MS"/>
      <family val="2"/>
    </font>
    <font>
      <b/>
      <sz val="16"/>
      <color indexed="10"/>
      <name val="Trebuchet MS"/>
      <family val="2"/>
    </font>
    <font>
      <b/>
      <u/>
      <sz val="10"/>
      <name val="Trebuchet MS"/>
      <family val="2"/>
    </font>
    <font>
      <b/>
      <sz val="10"/>
      <name val="Trebuchet MS"/>
      <family val="2"/>
    </font>
    <font>
      <sz val="14"/>
      <name val="Trebuchet MS"/>
      <family val="2"/>
    </font>
    <font>
      <u/>
      <sz val="12"/>
      <name val="Trebuchet MS"/>
      <family val="2"/>
    </font>
    <font>
      <sz val="14"/>
      <color indexed="8"/>
      <name val="Trebuchet MS"/>
      <family val="2"/>
    </font>
    <font>
      <b/>
      <u/>
      <sz val="2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0"/>
      <color indexed="8"/>
      <name val="Trebuchet MS"/>
      <family val="2"/>
    </font>
    <font>
      <b/>
      <sz val="14"/>
      <name val="Trebuchet MS"/>
      <family val="2"/>
    </font>
    <font>
      <b/>
      <u/>
      <sz val="16"/>
      <color indexed="8"/>
      <name val="Trebuchet MS"/>
      <family val="2"/>
    </font>
    <font>
      <b/>
      <sz val="16"/>
      <color indexed="8"/>
      <name val="Trebuchet MS"/>
      <family val="2"/>
    </font>
    <font>
      <b/>
      <sz val="14"/>
      <color indexed="8"/>
      <name val="Trebuchet MS"/>
      <family val="2"/>
    </font>
    <font>
      <sz val="12"/>
      <color indexed="8"/>
      <name val="Trebuchet MS"/>
      <family val="2"/>
    </font>
    <font>
      <b/>
      <sz val="16"/>
      <color indexed="8"/>
      <name val="Trebuchet MS"/>
      <family val="2"/>
    </font>
    <font>
      <sz val="10"/>
      <color indexed="63"/>
      <name val="Trebuchet MS"/>
      <family val="2"/>
    </font>
    <font>
      <sz val="12"/>
      <color indexed="23"/>
      <name val="Trebuchet MS"/>
      <family val="2"/>
    </font>
    <font>
      <sz val="10"/>
      <color indexed="12"/>
      <name val="Trebuchet MS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5"/>
      <color indexed="10"/>
      <name val="Arial"/>
      <family val="2"/>
    </font>
    <font>
      <b/>
      <sz val="20"/>
      <name val="Arial"/>
      <family val="2"/>
    </font>
    <font>
      <sz val="16"/>
      <color indexed="63"/>
      <name val="Trebuchet MS"/>
      <family val="2"/>
    </font>
    <font>
      <u/>
      <sz val="10"/>
      <color theme="10"/>
      <name val="Trebuchet MS"/>
      <family val="2"/>
    </font>
    <font>
      <sz val="10"/>
      <color rgb="FFFF0000"/>
      <name val="Trebuchet MS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u/>
      <sz val="20"/>
      <color rgb="FFFF0000"/>
      <name val="Trebuchet MS"/>
      <family val="2"/>
    </font>
    <font>
      <b/>
      <u/>
      <sz val="10"/>
      <color rgb="FFFF0000"/>
      <name val="Trebuchet MS"/>
      <family val="2"/>
    </font>
    <font>
      <sz val="9"/>
      <name val="Trebuchet MS"/>
      <family val="2"/>
    </font>
    <font>
      <b/>
      <sz val="20"/>
      <color rgb="FFFF0000"/>
      <name val="Trebuchet MS"/>
      <family val="2"/>
    </font>
    <font>
      <sz val="10"/>
      <color theme="1"/>
      <name val="Trebuchet MS"/>
      <family val="2"/>
    </font>
    <font>
      <b/>
      <u/>
      <sz val="11"/>
      <name val="Trebuchet MS"/>
      <family val="2"/>
    </font>
    <font>
      <sz val="10"/>
      <color theme="3"/>
      <name val="Trebuchet MS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7"/>
      <name val="Trebuchet MS"/>
      <family val="2"/>
    </font>
    <font>
      <u/>
      <sz val="10"/>
      <name val="Trebuchet MS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10"/>
      <name val="Arial"/>
      <family val="2"/>
    </font>
    <font>
      <sz val="14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Trebuchet MS"/>
      <family val="2"/>
    </font>
    <font>
      <b/>
      <u/>
      <sz val="14"/>
      <color rgb="FF000000"/>
      <name val="Trebuchet MS"/>
      <family val="2"/>
    </font>
    <font>
      <b/>
      <sz val="12"/>
      <color rgb="FF000000"/>
      <name val="Trebuchet MS"/>
      <family val="2"/>
    </font>
  </fonts>
  <fills count="3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Up">
        <bgColor theme="9" tint="0.59999389629810485"/>
      </patternFill>
    </fill>
    <fill>
      <patternFill patternType="solid">
        <fgColor indexed="41"/>
      </patternFill>
    </fill>
    <fill>
      <patternFill patternType="solid">
        <fgColor rgb="FFCCFFFF"/>
      </patternFill>
    </fill>
    <fill>
      <patternFill patternType="lightUp">
        <bgColor indexed="41"/>
      </patternFill>
    </fill>
    <fill>
      <patternFill patternType="solid">
        <fgColor rgb="FFFCF274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39" fillId="0" borderId="0"/>
    <xf numFmtId="9" fontId="2" fillId="0" borderId="0" applyFont="0" applyFill="0" applyBorder="0" applyAlignment="0" applyProtection="0"/>
    <xf numFmtId="0" fontId="63" fillId="0" borderId="0"/>
    <xf numFmtId="0" fontId="39" fillId="0" borderId="0"/>
    <xf numFmtId="0" fontId="39" fillId="0" borderId="0"/>
    <xf numFmtId="0" fontId="1" fillId="0" borderId="0"/>
    <xf numFmtId="0" fontId="67" fillId="0" borderId="0" applyNumberFormat="0" applyFill="0" applyBorder="0" applyAlignment="0" applyProtection="0"/>
  </cellStyleXfs>
  <cellXfs count="405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164" fontId="5" fillId="0" borderId="0" xfId="0" applyNumberFormat="1" applyFont="1"/>
    <xf numFmtId="0" fontId="10" fillId="0" borderId="0" xfId="0" applyFont="1"/>
    <xf numFmtId="0" fontId="12" fillId="0" borderId="0" xfId="0" applyFont="1" applyAlignment="1">
      <alignment vertical="center"/>
    </xf>
    <xf numFmtId="0" fontId="11" fillId="0" borderId="0" xfId="0" applyFont="1"/>
    <xf numFmtId="0" fontId="15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7" fontId="18" fillId="3" borderId="3" xfId="0" applyNumberFormat="1" applyFont="1" applyFill="1" applyBorder="1" applyAlignment="1">
      <alignment horizontal="center" vertical="center" wrapText="1"/>
    </xf>
    <xf numFmtId="17" fontId="18" fillId="3" borderId="4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17" fontId="21" fillId="3" borderId="11" xfId="0" applyNumberFormat="1" applyFont="1" applyFill="1" applyBorder="1" applyAlignment="1">
      <alignment horizontal="center" vertical="center" wrapText="1"/>
    </xf>
    <xf numFmtId="17" fontId="21" fillId="3" borderId="12" xfId="0" applyNumberFormat="1" applyFont="1" applyFill="1" applyBorder="1" applyAlignment="1">
      <alignment horizontal="center" vertical="center" wrapText="1"/>
    </xf>
    <xf numFmtId="17" fontId="21" fillId="3" borderId="1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8" fillId="0" borderId="0" xfId="0" applyFont="1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5" fillId="0" borderId="0" xfId="0" applyFont="1"/>
    <xf numFmtId="0" fontId="23" fillId="0" borderId="0" xfId="0" applyFont="1" applyAlignment="1">
      <alignment horizontal="center" wrapText="1"/>
    </xf>
    <xf numFmtId="3" fontId="2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165" fontId="0" fillId="0" borderId="0" xfId="0" applyNumberFormat="1"/>
    <xf numFmtId="0" fontId="21" fillId="0" borderId="18" xfId="0" applyFont="1" applyBorder="1" applyAlignment="1">
      <alignment horizontal="center" vertical="center" wrapText="1"/>
    </xf>
    <xf numFmtId="0" fontId="33" fillId="0" borderId="0" xfId="0" applyFont="1"/>
    <xf numFmtId="0" fontId="33" fillId="0" borderId="0" xfId="0" applyFont="1" applyAlignment="1">
      <alignment vertical="center"/>
    </xf>
    <xf numFmtId="0" fontId="3" fillId="0" borderId="31" xfId="0" applyFont="1" applyBorder="1" applyAlignment="1">
      <alignment horizontal="left" vertical="center"/>
    </xf>
    <xf numFmtId="166" fontId="3" fillId="0" borderId="23" xfId="0" applyNumberFormat="1" applyFont="1" applyBorder="1" applyAlignment="1">
      <alignment horizontal="center" vertical="center"/>
    </xf>
    <xf numFmtId="166" fontId="3" fillId="0" borderId="17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>
      <alignment vertical="center"/>
    </xf>
    <xf numFmtId="0" fontId="26" fillId="2" borderId="34" xfId="0" applyFont="1" applyFill="1" applyBorder="1" applyAlignment="1">
      <alignment horizontal="center" wrapText="1"/>
    </xf>
    <xf numFmtId="165" fontId="29" fillId="0" borderId="0" xfId="0" applyNumberFormat="1" applyFont="1" applyAlignment="1">
      <alignment vertical="center"/>
    </xf>
    <xf numFmtId="165" fontId="35" fillId="6" borderId="0" xfId="0" applyNumberFormat="1" applyFont="1" applyFill="1" applyAlignment="1">
      <alignment vertical="center"/>
    </xf>
    <xf numFmtId="165" fontId="39" fillId="0" borderId="0" xfId="2" applyNumberFormat="1"/>
    <xf numFmtId="0" fontId="22" fillId="0" borderId="0" xfId="0" applyFont="1" applyAlignment="1">
      <alignment vertical="center" wrapText="1"/>
    </xf>
    <xf numFmtId="0" fontId="27" fillId="2" borderId="1" xfId="0" applyFont="1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>
      <alignment horizontal="center" vertical="center" wrapText="1"/>
    </xf>
    <xf numFmtId="165" fontId="25" fillId="0" borderId="1" xfId="0" applyNumberFormat="1" applyFont="1" applyBorder="1"/>
    <xf numFmtId="0" fontId="27" fillId="2" borderId="1" xfId="0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left" vertical="top" wrapText="1"/>
    </xf>
    <xf numFmtId="0" fontId="27" fillId="2" borderId="1" xfId="0" applyFont="1" applyFill="1" applyBorder="1" applyAlignment="1" applyProtection="1">
      <alignment horizontal="left" vertical="top" wrapText="1"/>
      <protection locked="0"/>
    </xf>
    <xf numFmtId="0" fontId="27" fillId="2" borderId="1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 vertical="center" wrapText="1"/>
    </xf>
    <xf numFmtId="168" fontId="43" fillId="3" borderId="42" xfId="3" applyNumberFormat="1" applyFont="1" applyFill="1" applyBorder="1" applyAlignment="1" applyProtection="1">
      <alignment horizontal="right" vertical="center"/>
    </xf>
    <xf numFmtId="0" fontId="2" fillId="7" borderId="0" xfId="0" applyFont="1" applyFill="1" applyAlignment="1">
      <alignment horizontal="center"/>
    </xf>
    <xf numFmtId="3" fontId="38" fillId="0" borderId="0" xfId="0" applyNumberFormat="1" applyFont="1" applyAlignment="1">
      <alignment horizontal="center"/>
    </xf>
    <xf numFmtId="0" fontId="38" fillId="0" borderId="0" xfId="0" applyFont="1"/>
    <xf numFmtId="9" fontId="38" fillId="0" borderId="0" xfId="0" applyNumberFormat="1" applyFont="1"/>
    <xf numFmtId="0" fontId="0" fillId="0" borderId="43" xfId="0" applyBorder="1" applyAlignment="1">
      <alignment horizontal="center" vertical="center" wrapText="1"/>
    </xf>
    <xf numFmtId="0" fontId="44" fillId="0" borderId="0" xfId="1" applyAlignment="1" applyProtection="1"/>
    <xf numFmtId="0" fontId="45" fillId="0" borderId="0" xfId="0" applyFont="1" applyAlignment="1" applyProtection="1">
      <alignment horizontal="right"/>
      <protection locked="0"/>
    </xf>
    <xf numFmtId="0" fontId="2" fillId="0" borderId="0" xfId="0" applyFont="1"/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46" fillId="0" borderId="0" xfId="2" applyFont="1" applyAlignment="1">
      <alignment horizontal="right" wrapText="1"/>
    </xf>
    <xf numFmtId="0" fontId="46" fillId="0" borderId="0" xfId="2" applyFont="1" applyAlignment="1">
      <alignment horizontal="left" wrapText="1"/>
    </xf>
    <xf numFmtId="0" fontId="39" fillId="0" borderId="0" xfId="2" applyAlignment="1">
      <alignment horizontal="left"/>
    </xf>
    <xf numFmtId="0" fontId="47" fillId="0" borderId="0" xfId="2" applyFont="1" applyAlignment="1">
      <alignment horizontal="right" wrapText="1"/>
    </xf>
    <xf numFmtId="167" fontId="39" fillId="0" borderId="0" xfId="2" applyNumberFormat="1" applyAlignment="1">
      <alignment horizontal="left"/>
    </xf>
    <xf numFmtId="3" fontId="38" fillId="0" borderId="45" xfId="0" applyNumberFormat="1" applyFont="1" applyBorder="1" applyAlignment="1">
      <alignment horizontal="center"/>
    </xf>
    <xf numFmtId="3" fontId="38" fillId="0" borderId="68" xfId="0" applyNumberFormat="1" applyFont="1" applyBorder="1" applyAlignment="1">
      <alignment horizontal="center"/>
    </xf>
    <xf numFmtId="3" fontId="38" fillId="0" borderId="61" xfId="0" applyNumberFormat="1" applyFont="1" applyBorder="1" applyAlignment="1">
      <alignment horizontal="center"/>
    </xf>
    <xf numFmtId="168" fontId="0" fillId="0" borderId="44" xfId="3" applyNumberFormat="1" applyFont="1" applyBorder="1" applyAlignment="1" applyProtection="1">
      <alignment horizontal="center"/>
    </xf>
    <xf numFmtId="168" fontId="0" fillId="0" borderId="71" xfId="3" applyNumberFormat="1" applyFont="1" applyBorder="1" applyAlignment="1" applyProtection="1">
      <alignment horizontal="center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2" xfId="0" applyBorder="1"/>
    <xf numFmtId="0" fontId="0" fillId="0" borderId="73" xfId="0" applyBorder="1"/>
    <xf numFmtId="0" fontId="0" fillId="0" borderId="60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73" xfId="0" applyBorder="1" applyAlignment="1">
      <alignment horizontal="right"/>
    </xf>
    <xf numFmtId="0" fontId="0" fillId="0" borderId="74" xfId="0" applyBorder="1" applyAlignment="1">
      <alignment horizontal="right"/>
    </xf>
    <xf numFmtId="0" fontId="0" fillId="0" borderId="76" xfId="0" applyBorder="1" applyAlignment="1">
      <alignment horizontal="right"/>
    </xf>
    <xf numFmtId="0" fontId="18" fillId="0" borderId="65" xfId="0" applyFont="1" applyBorder="1"/>
    <xf numFmtId="0" fontId="18" fillId="12" borderId="54" xfId="0" applyFont="1" applyFill="1" applyBorder="1"/>
    <xf numFmtId="168" fontId="18" fillId="13" borderId="55" xfId="0" applyNumberFormat="1" applyFont="1" applyFill="1" applyBorder="1" applyAlignment="1">
      <alignment horizontal="center"/>
    </xf>
    <xf numFmtId="168" fontId="18" fillId="13" borderId="56" xfId="0" applyNumberFormat="1" applyFont="1" applyFill="1" applyBorder="1" applyAlignment="1">
      <alignment horizontal="center"/>
    </xf>
    <xf numFmtId="168" fontId="0" fillId="0" borderId="0" xfId="3" applyNumberFormat="1" applyFont="1"/>
    <xf numFmtId="167" fontId="0" fillId="0" borderId="0" xfId="0" applyNumberFormat="1"/>
    <xf numFmtId="165" fontId="25" fillId="0" borderId="0" xfId="0" applyNumberFormat="1" applyFont="1"/>
    <xf numFmtId="165" fontId="23" fillId="3" borderId="1" xfId="0" applyNumberFormat="1" applyFont="1" applyFill="1" applyBorder="1" applyAlignment="1">
      <alignment horizontal="center" vertical="center" wrapText="1"/>
    </xf>
    <xf numFmtId="165" fontId="51" fillId="0" borderId="0" xfId="0" applyNumberFormat="1" applyFont="1" applyAlignment="1">
      <alignment horizontal="center" vertical="center"/>
    </xf>
    <xf numFmtId="165" fontId="28" fillId="5" borderId="46" xfId="0" applyNumberFormat="1" applyFont="1" applyFill="1" applyBorder="1" applyProtection="1">
      <protection locked="0"/>
    </xf>
    <xf numFmtId="165" fontId="28" fillId="5" borderId="1" xfId="0" applyNumberFormat="1" applyFont="1" applyFill="1" applyBorder="1" applyProtection="1">
      <protection locked="0"/>
    </xf>
    <xf numFmtId="0" fontId="2" fillId="16" borderId="41" xfId="0" applyFont="1" applyFill="1" applyBorder="1" applyAlignment="1" applyProtection="1">
      <alignment horizontal="center"/>
      <protection locked="0"/>
    </xf>
    <xf numFmtId="169" fontId="28" fillId="0" borderId="1" xfId="0" applyNumberFormat="1" applyFont="1" applyBorder="1"/>
    <xf numFmtId="169" fontId="28" fillId="11" borderId="44" xfId="0" applyNumberFormat="1" applyFont="1" applyFill="1" applyBorder="1" applyProtection="1">
      <protection locked="0"/>
    </xf>
    <xf numFmtId="169" fontId="25" fillId="12" borderId="1" xfId="0" applyNumberFormat="1" applyFont="1" applyFill="1" applyBorder="1"/>
    <xf numFmtId="169" fontId="28" fillId="9" borderId="1" xfId="0" applyNumberFormat="1" applyFont="1" applyFill="1" applyBorder="1"/>
    <xf numFmtId="169" fontId="28" fillId="11" borderId="1" xfId="0" applyNumberFormat="1" applyFont="1" applyFill="1" applyBorder="1" applyProtection="1">
      <protection locked="0"/>
    </xf>
    <xf numFmtId="0" fontId="17" fillId="0" borderId="0" xfId="0" applyFont="1"/>
    <xf numFmtId="0" fontId="17" fillId="19" borderId="52" xfId="0" applyFont="1" applyFill="1" applyBorder="1"/>
    <xf numFmtId="0" fontId="18" fillId="19" borderId="43" xfId="0" applyFont="1" applyFill="1" applyBorder="1" applyAlignment="1">
      <alignment horizontal="center"/>
    </xf>
    <xf numFmtId="0" fontId="18" fillId="21" borderId="43" xfId="0" applyFont="1" applyFill="1" applyBorder="1" applyAlignment="1">
      <alignment horizontal="center"/>
    </xf>
    <xf numFmtId="0" fontId="17" fillId="21" borderId="52" xfId="0" applyFont="1" applyFill="1" applyBorder="1"/>
    <xf numFmtId="0" fontId="18" fillId="0" borderId="0" xfId="0" applyFont="1" applyAlignment="1">
      <alignment horizontal="center"/>
    </xf>
    <xf numFmtId="167" fontId="18" fillId="0" borderId="0" xfId="0" applyNumberFormat="1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3" fillId="4" borderId="77" xfId="0" applyFont="1" applyFill="1" applyBorder="1" applyAlignment="1">
      <alignment horizontal="center" vertical="center" wrapText="1"/>
    </xf>
    <xf numFmtId="0" fontId="23" fillId="4" borderId="78" xfId="0" applyFont="1" applyFill="1" applyBorder="1" applyAlignment="1">
      <alignment horizontal="center" vertical="center" wrapText="1"/>
    </xf>
    <xf numFmtId="0" fontId="23" fillId="4" borderId="79" xfId="0" applyFont="1" applyFill="1" applyBorder="1" applyAlignment="1">
      <alignment horizontal="center" vertical="center" wrapText="1"/>
    </xf>
    <xf numFmtId="165" fontId="23" fillId="7" borderId="54" xfId="0" applyNumberFormat="1" applyFont="1" applyFill="1" applyBorder="1" applyAlignment="1">
      <alignment horizontal="center" vertical="center" wrapText="1"/>
    </xf>
    <xf numFmtId="165" fontId="23" fillId="7" borderId="55" xfId="0" applyNumberFormat="1" applyFont="1" applyFill="1" applyBorder="1" applyAlignment="1">
      <alignment horizontal="center" vertical="center" wrapText="1"/>
    </xf>
    <xf numFmtId="0" fontId="23" fillId="17" borderId="77" xfId="0" applyFont="1" applyFill="1" applyBorder="1" applyAlignment="1">
      <alignment horizontal="center" vertical="center" wrapText="1"/>
    </xf>
    <xf numFmtId="0" fontId="23" fillId="17" borderId="78" xfId="0" applyFont="1" applyFill="1" applyBorder="1" applyAlignment="1">
      <alignment horizontal="center" vertical="center" wrapText="1"/>
    </xf>
    <xf numFmtId="0" fontId="23" fillId="17" borderId="79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54" fillId="0" borderId="0" xfId="0" applyFont="1" applyAlignment="1" applyProtection="1">
      <alignment horizontal="right"/>
      <protection locked="0"/>
    </xf>
    <xf numFmtId="167" fontId="45" fillId="0" borderId="0" xfId="0" applyNumberFormat="1" applyFont="1" applyAlignment="1">
      <alignment horizontal="center"/>
    </xf>
    <xf numFmtId="0" fontId="44" fillId="22" borderId="33" xfId="1" applyFill="1" applyBorder="1" applyAlignment="1" applyProtection="1">
      <alignment horizontal="center"/>
    </xf>
    <xf numFmtId="0" fontId="48" fillId="0" borderId="0" xfId="0" applyFont="1" applyAlignment="1">
      <alignment horizontal="center"/>
    </xf>
    <xf numFmtId="0" fontId="34" fillId="23" borderId="2" xfId="0" applyFont="1" applyFill="1" applyBorder="1" applyAlignment="1">
      <alignment horizontal="left" vertical="center" wrapText="1"/>
    </xf>
    <xf numFmtId="0" fontId="34" fillId="23" borderId="16" xfId="0" applyFont="1" applyFill="1" applyBorder="1" applyAlignment="1">
      <alignment horizontal="left" vertical="center" wrapText="1"/>
    </xf>
    <xf numFmtId="0" fontId="0" fillId="0" borderId="30" xfId="0" applyBorder="1" applyProtection="1">
      <protection locked="0"/>
    </xf>
    <xf numFmtId="0" fontId="0" fillId="0" borderId="86" xfId="0" applyBorder="1" applyProtection="1">
      <protection locked="0"/>
    </xf>
    <xf numFmtId="165" fontId="0" fillId="11" borderId="67" xfId="0" applyNumberFormat="1" applyFill="1" applyBorder="1" applyProtection="1">
      <protection locked="0"/>
    </xf>
    <xf numFmtId="0" fontId="59" fillId="0" borderId="0" xfId="0" applyFont="1" applyAlignment="1">
      <alignment horizontal="center" vertical="center"/>
    </xf>
    <xf numFmtId="0" fontId="2" fillId="0" borderId="0" xfId="0" quotePrefix="1" applyFont="1" applyProtection="1">
      <protection locked="0"/>
    </xf>
    <xf numFmtId="17" fontId="23" fillId="3" borderId="43" xfId="0" applyNumberFormat="1" applyFont="1" applyFill="1" applyBorder="1" applyAlignment="1">
      <alignment horizontal="center" vertical="center" wrapText="1"/>
    </xf>
    <xf numFmtId="0" fontId="23" fillId="3" borderId="43" xfId="0" applyFont="1" applyFill="1" applyBorder="1" applyAlignment="1">
      <alignment horizontal="center" vertical="center" wrapText="1"/>
    </xf>
    <xf numFmtId="0" fontId="27" fillId="2" borderId="44" xfId="0" applyFont="1" applyFill="1" applyBorder="1" applyAlignment="1">
      <alignment horizontal="left" vertical="top" wrapText="1"/>
    </xf>
    <xf numFmtId="0" fontId="27" fillId="2" borderId="44" xfId="0" applyFont="1" applyFill="1" applyBorder="1" applyAlignment="1" applyProtection="1">
      <alignment horizontal="center" vertical="center" wrapText="1"/>
      <protection locked="0"/>
    </xf>
    <xf numFmtId="0" fontId="27" fillId="2" borderId="44" xfId="0" applyFont="1" applyFill="1" applyBorder="1" applyAlignment="1">
      <alignment horizontal="center" vertical="center" wrapText="1"/>
    </xf>
    <xf numFmtId="0" fontId="27" fillId="2" borderId="44" xfId="0" applyFont="1" applyFill="1" applyBorder="1" applyAlignment="1">
      <alignment horizontal="center" wrapText="1"/>
    </xf>
    <xf numFmtId="169" fontId="28" fillId="0" borderId="44" xfId="0" applyNumberFormat="1" applyFont="1" applyBorder="1"/>
    <xf numFmtId="169" fontId="25" fillId="12" borderId="44" xfId="0" applyNumberFormat="1" applyFont="1" applyFill="1" applyBorder="1"/>
    <xf numFmtId="0" fontId="27" fillId="2" borderId="20" xfId="0" applyFont="1" applyFill="1" applyBorder="1" applyAlignment="1">
      <alignment horizontal="left" vertical="top" wrapText="1"/>
    </xf>
    <xf numFmtId="0" fontId="27" fillId="2" borderId="20" xfId="0" applyFont="1" applyFill="1" applyBorder="1" applyAlignment="1" applyProtection="1">
      <alignment horizontal="center" vertical="center" wrapText="1"/>
      <protection locked="0"/>
    </xf>
    <xf numFmtId="0" fontId="27" fillId="2" borderId="20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horizontal="center" wrapText="1"/>
    </xf>
    <xf numFmtId="165" fontId="28" fillId="5" borderId="22" xfId="0" applyNumberFormat="1" applyFont="1" applyFill="1" applyBorder="1" applyProtection="1">
      <protection locked="0"/>
    </xf>
    <xf numFmtId="169" fontId="28" fillId="0" borderId="20" xfId="0" applyNumberFormat="1" applyFont="1" applyBorder="1"/>
    <xf numFmtId="169" fontId="28" fillId="9" borderId="20" xfId="0" applyNumberFormat="1" applyFont="1" applyFill="1" applyBorder="1"/>
    <xf numFmtId="169" fontId="28" fillId="11" borderId="20" xfId="0" applyNumberFormat="1" applyFont="1" applyFill="1" applyBorder="1" applyProtection="1">
      <protection locked="0"/>
    </xf>
    <xf numFmtId="169" fontId="25" fillId="12" borderId="21" xfId="0" applyNumberFormat="1" applyFont="1" applyFill="1" applyBorder="1"/>
    <xf numFmtId="169" fontId="25" fillId="12" borderId="67" xfId="0" applyNumberFormat="1" applyFont="1" applyFill="1" applyBorder="1"/>
    <xf numFmtId="0" fontId="27" fillId="2" borderId="43" xfId="0" applyFont="1" applyFill="1" applyBorder="1" applyAlignment="1">
      <alignment horizontal="left" vertical="top" wrapText="1"/>
    </xf>
    <xf numFmtId="0" fontId="27" fillId="2" borderId="43" xfId="0" applyFont="1" applyFill="1" applyBorder="1" applyAlignment="1" applyProtection="1">
      <alignment horizontal="center" vertical="center" wrapText="1"/>
      <protection locked="0"/>
    </xf>
    <xf numFmtId="0" fontId="27" fillId="2" borderId="43" xfId="0" applyFont="1" applyFill="1" applyBorder="1" applyAlignment="1">
      <alignment horizontal="center" vertical="center" wrapText="1"/>
    </xf>
    <xf numFmtId="0" fontId="27" fillId="2" borderId="43" xfId="0" applyFont="1" applyFill="1" applyBorder="1" applyAlignment="1">
      <alignment horizontal="center" wrapText="1"/>
    </xf>
    <xf numFmtId="165" fontId="28" fillId="5" borderId="51" xfId="0" applyNumberFormat="1" applyFont="1" applyFill="1" applyBorder="1" applyProtection="1">
      <protection locked="0"/>
    </xf>
    <xf numFmtId="169" fontId="28" fillId="0" borderId="43" xfId="0" applyNumberFormat="1" applyFont="1" applyBorder="1"/>
    <xf numFmtId="169" fontId="28" fillId="11" borderId="88" xfId="0" applyNumberFormat="1" applyFont="1" applyFill="1" applyBorder="1" applyProtection="1">
      <protection locked="0"/>
    </xf>
    <xf numFmtId="169" fontId="25" fillId="12" borderId="43" xfId="0" applyNumberFormat="1" applyFont="1" applyFill="1" applyBorder="1"/>
    <xf numFmtId="165" fontId="25" fillId="0" borderId="0" xfId="0" applyNumberFormat="1" applyFont="1" applyProtection="1">
      <protection locked="0"/>
    </xf>
    <xf numFmtId="165" fontId="27" fillId="5" borderId="46" xfId="0" applyNumberFormat="1" applyFont="1" applyFill="1" applyBorder="1" applyProtection="1">
      <protection locked="0"/>
    </xf>
    <xf numFmtId="0" fontId="34" fillId="23" borderId="5" xfId="0" applyFont="1" applyFill="1" applyBorder="1" applyAlignment="1">
      <alignment horizontal="left" vertical="center" wrapText="1"/>
    </xf>
    <xf numFmtId="49" fontId="58" fillId="19" borderId="1" xfId="0" applyNumberFormat="1" applyFont="1" applyFill="1" applyBorder="1" applyProtection="1">
      <protection locked="0"/>
    </xf>
    <xf numFmtId="49" fontId="58" fillId="21" borderId="1" xfId="0" applyNumberFormat="1" applyFont="1" applyFill="1" applyBorder="1" applyProtection="1">
      <protection locked="0"/>
    </xf>
    <xf numFmtId="169" fontId="28" fillId="9" borderId="43" xfId="0" applyNumberFormat="1" applyFont="1" applyFill="1" applyBorder="1"/>
    <xf numFmtId="169" fontId="27" fillId="0" borderId="1" xfId="0" applyNumberFormat="1" applyFont="1" applyBorder="1"/>
    <xf numFmtId="0" fontId="2" fillId="0" borderId="0" xfId="0" applyFont="1" applyProtection="1">
      <protection locked="0"/>
    </xf>
    <xf numFmtId="49" fontId="58" fillId="19" borderId="44" xfId="0" applyNumberFormat="1" applyFont="1" applyFill="1" applyBorder="1" applyProtection="1">
      <protection locked="0"/>
    </xf>
    <xf numFmtId="49" fontId="58" fillId="19" borderId="44" xfId="0" applyNumberFormat="1" applyFont="1" applyFill="1" applyBorder="1" applyAlignment="1" applyProtection="1">
      <alignment horizontal="center"/>
      <protection locked="0"/>
    </xf>
    <xf numFmtId="49" fontId="58" fillId="21" borderId="1" xfId="0" applyNumberFormat="1" applyFont="1" applyFill="1" applyBorder="1" applyAlignment="1" applyProtection="1">
      <alignment horizontal="center"/>
      <protection locked="0"/>
    </xf>
    <xf numFmtId="165" fontId="0" fillId="11" borderId="71" xfId="0" applyNumberFormat="1" applyFill="1" applyBorder="1" applyProtection="1">
      <protection locked="0"/>
    </xf>
    <xf numFmtId="0" fontId="0" fillId="16" borderId="50" xfId="0" applyFill="1" applyBorder="1" applyAlignment="1">
      <alignment horizontal="center" vertical="center" wrapText="1"/>
    </xf>
    <xf numFmtId="0" fontId="0" fillId="16" borderId="54" xfId="0" applyFill="1" applyBorder="1" applyAlignment="1">
      <alignment horizontal="center" vertical="center" wrapText="1"/>
    </xf>
    <xf numFmtId="0" fontId="0" fillId="16" borderId="55" xfId="0" applyFill="1" applyBorder="1" applyAlignment="1">
      <alignment horizontal="center" vertical="center" wrapText="1"/>
    </xf>
    <xf numFmtId="0" fontId="0" fillId="13" borderId="56" xfId="0" applyFill="1" applyBorder="1" applyAlignment="1">
      <alignment horizontal="center" vertical="center" wrapText="1"/>
    </xf>
    <xf numFmtId="0" fontId="27" fillId="2" borderId="1" xfId="0" applyFont="1" applyFill="1" applyBorder="1" applyAlignment="1" applyProtection="1">
      <alignment horizontal="left" vertical="center" wrapText="1"/>
      <protection locked="0"/>
    </xf>
    <xf numFmtId="165" fontId="21" fillId="2" borderId="4" xfId="0" applyNumberFormat="1" applyFont="1" applyFill="1" applyBorder="1" applyAlignment="1">
      <alignment vertical="center"/>
    </xf>
    <xf numFmtId="0" fontId="34" fillId="23" borderId="23" xfId="0" applyFont="1" applyFill="1" applyBorder="1" applyAlignment="1">
      <alignment horizontal="left" vertical="center" wrapText="1"/>
    </xf>
    <xf numFmtId="169" fontId="25" fillId="12" borderId="71" xfId="0" applyNumberFormat="1" applyFont="1" applyFill="1" applyBorder="1"/>
    <xf numFmtId="0" fontId="26" fillId="2" borderId="44" xfId="0" applyFont="1" applyFill="1" applyBorder="1" applyAlignment="1">
      <alignment horizontal="right" vertical="center" wrapText="1"/>
    </xf>
    <xf numFmtId="0" fontId="0" fillId="0" borderId="95" xfId="0" applyBorder="1" applyAlignment="1">
      <alignment horizontal="right"/>
    </xf>
    <xf numFmtId="3" fontId="38" fillId="0" borderId="60" xfId="0" applyNumberFormat="1" applyFont="1" applyBorder="1" applyAlignment="1">
      <alignment horizontal="center"/>
    </xf>
    <xf numFmtId="0" fontId="0" fillId="24" borderId="0" xfId="0" applyFill="1"/>
    <xf numFmtId="165" fontId="0" fillId="11" borderId="52" xfId="0" applyNumberFormat="1" applyFill="1" applyBorder="1" applyProtection="1">
      <protection locked="0"/>
    </xf>
    <xf numFmtId="0" fontId="2" fillId="16" borderId="54" xfId="0" applyFont="1" applyFill="1" applyBorder="1" applyAlignment="1">
      <alignment horizontal="center" vertical="center" wrapText="1"/>
    </xf>
    <xf numFmtId="165" fontId="27" fillId="5" borderId="22" xfId="0" applyNumberFormat="1" applyFont="1" applyFill="1" applyBorder="1" applyProtection="1">
      <protection locked="0"/>
    </xf>
    <xf numFmtId="169" fontId="27" fillId="0" borderId="20" xfId="0" applyNumberFormat="1" applyFont="1" applyBorder="1"/>
    <xf numFmtId="169" fontId="27" fillId="9" borderId="20" xfId="0" applyNumberFormat="1" applyFont="1" applyFill="1" applyBorder="1"/>
    <xf numFmtId="169" fontId="27" fillId="11" borderId="20" xfId="0" applyNumberFormat="1" applyFont="1" applyFill="1" applyBorder="1" applyProtection="1">
      <protection locked="0"/>
    </xf>
    <xf numFmtId="49" fontId="58" fillId="21" borderId="44" xfId="0" applyNumberFormat="1" applyFont="1" applyFill="1" applyBorder="1" applyProtection="1">
      <protection locked="0"/>
    </xf>
    <xf numFmtId="49" fontId="58" fillId="21" borderId="44" xfId="0" applyNumberFormat="1" applyFont="1" applyFill="1" applyBorder="1" applyAlignment="1" applyProtection="1">
      <alignment horizontal="center"/>
      <protection locked="0"/>
    </xf>
    <xf numFmtId="165" fontId="0" fillId="11" borderId="8" xfId="0" applyNumberFormat="1" applyFill="1" applyBorder="1" applyProtection="1">
      <protection locked="0"/>
    </xf>
    <xf numFmtId="0" fontId="0" fillId="20" borderId="81" xfId="0" applyFill="1" applyBorder="1" applyAlignment="1">
      <alignment horizontal="center" vertical="center" wrapText="1"/>
    </xf>
    <xf numFmtId="0" fontId="0" fillId="20" borderId="55" xfId="0" applyFill="1" applyBorder="1" applyAlignment="1">
      <alignment horizontal="center" vertical="center" wrapText="1"/>
    </xf>
    <xf numFmtId="0" fontId="0" fillId="20" borderId="50" xfId="0" applyFill="1" applyBorder="1" applyAlignment="1">
      <alignment horizontal="center" vertical="center" wrapText="1"/>
    </xf>
    <xf numFmtId="0" fontId="0" fillId="13" borderId="80" xfId="0" applyFill="1" applyBorder="1" applyAlignment="1">
      <alignment horizontal="center" vertical="center" wrapText="1"/>
    </xf>
    <xf numFmtId="168" fontId="0" fillId="0" borderId="0" xfId="3" applyNumberFormat="1" applyFont="1" applyProtection="1"/>
    <xf numFmtId="168" fontId="0" fillId="0" borderId="28" xfId="3" applyNumberFormat="1" applyFont="1" applyBorder="1" applyAlignment="1" applyProtection="1">
      <alignment horizontal="center"/>
    </xf>
    <xf numFmtId="168" fontId="0" fillId="0" borderId="29" xfId="3" applyNumberFormat="1" applyFont="1" applyBorder="1" applyAlignment="1" applyProtection="1">
      <alignment horizontal="center"/>
    </xf>
    <xf numFmtId="0" fontId="26" fillId="25" borderId="77" xfId="0" applyFont="1" applyFill="1" applyBorder="1" applyAlignment="1">
      <alignment vertical="center" wrapText="1"/>
    </xf>
    <xf numFmtId="0" fontId="26" fillId="25" borderId="1" xfId="0" applyFont="1" applyFill="1" applyBorder="1" applyAlignment="1">
      <alignment vertical="center" wrapText="1"/>
    </xf>
    <xf numFmtId="0" fontId="26" fillId="25" borderId="43" xfId="0" applyFont="1" applyFill="1" applyBorder="1" applyAlignment="1">
      <alignment vertical="center" wrapText="1"/>
    </xf>
    <xf numFmtId="0" fontId="60" fillId="25" borderId="65" xfId="0" applyFont="1" applyFill="1" applyBorder="1" applyAlignment="1">
      <alignment vertical="center" wrapText="1"/>
    </xf>
    <xf numFmtId="0" fontId="23" fillId="25" borderId="69" xfId="0" applyFont="1" applyFill="1" applyBorder="1" applyAlignment="1">
      <alignment horizontal="left" vertical="top" wrapText="1"/>
    </xf>
    <xf numFmtId="169" fontId="28" fillId="26" borderId="69" xfId="0" applyNumberFormat="1" applyFont="1" applyFill="1" applyBorder="1"/>
    <xf numFmtId="169" fontId="28" fillId="26" borderId="69" xfId="0" applyNumberFormat="1" applyFont="1" applyFill="1" applyBorder="1" applyProtection="1">
      <protection locked="0"/>
    </xf>
    <xf numFmtId="165" fontId="28" fillId="26" borderId="89" xfId="0" applyNumberFormat="1" applyFont="1" applyFill="1" applyBorder="1" applyProtection="1">
      <protection locked="0"/>
    </xf>
    <xf numFmtId="165" fontId="28" fillId="25" borderId="89" xfId="0" applyNumberFormat="1" applyFont="1" applyFill="1" applyBorder="1" applyProtection="1">
      <protection locked="0"/>
    </xf>
    <xf numFmtId="169" fontId="28" fillId="25" borderId="69" xfId="0" applyNumberFormat="1" applyFont="1" applyFill="1" applyBorder="1"/>
    <xf numFmtId="169" fontId="25" fillId="25" borderId="70" xfId="0" applyNumberFormat="1" applyFont="1" applyFill="1" applyBorder="1"/>
    <xf numFmtId="169" fontId="28" fillId="25" borderId="28" xfId="0" applyNumberFormat="1" applyFont="1" applyFill="1" applyBorder="1" applyProtection="1">
      <protection locked="0"/>
    </xf>
    <xf numFmtId="169" fontId="25" fillId="25" borderId="69" xfId="0" applyNumberFormat="1" applyFont="1" applyFill="1" applyBorder="1"/>
    <xf numFmtId="0" fontId="26" fillId="25" borderId="87" xfId="0" applyFont="1" applyFill="1" applyBorder="1" applyAlignment="1">
      <alignment vertical="center" wrapText="1"/>
    </xf>
    <xf numFmtId="0" fontId="26" fillId="25" borderId="19" xfId="0" applyFont="1" applyFill="1" applyBorder="1" applyAlignment="1">
      <alignment vertical="center" wrapText="1"/>
    </xf>
    <xf numFmtId="169" fontId="27" fillId="26" borderId="69" xfId="0" applyNumberFormat="1" applyFont="1" applyFill="1" applyBorder="1"/>
    <xf numFmtId="165" fontId="27" fillId="26" borderId="89" xfId="0" applyNumberFormat="1" applyFont="1" applyFill="1" applyBorder="1" applyProtection="1">
      <protection locked="0"/>
    </xf>
    <xf numFmtId="165" fontId="27" fillId="25" borderId="89" xfId="0" applyNumberFormat="1" applyFont="1" applyFill="1" applyBorder="1" applyProtection="1">
      <protection locked="0"/>
    </xf>
    <xf numFmtId="0" fontId="27" fillId="19" borderId="1" xfId="0" applyFont="1" applyFill="1" applyBorder="1" applyAlignment="1">
      <alignment wrapText="1"/>
    </xf>
    <xf numFmtId="0" fontId="26" fillId="2" borderId="1" xfId="0" applyFont="1" applyFill="1" applyBorder="1" applyAlignment="1">
      <alignment horizontal="right" vertical="center" wrapText="1"/>
    </xf>
    <xf numFmtId="165" fontId="32" fillId="2" borderId="3" xfId="0" applyNumberFormat="1" applyFont="1" applyFill="1" applyBorder="1" applyAlignment="1">
      <alignment vertical="center"/>
    </xf>
    <xf numFmtId="166" fontId="2" fillId="0" borderId="4" xfId="0" applyNumberFormat="1" applyFont="1" applyBorder="1" applyAlignment="1" applyProtection="1">
      <alignment horizontal="center" vertical="center"/>
      <protection locked="0"/>
    </xf>
    <xf numFmtId="165" fontId="27" fillId="5" borderId="1" xfId="0" applyNumberFormat="1" applyFont="1" applyFill="1" applyBorder="1" applyProtection="1">
      <protection locked="0"/>
    </xf>
    <xf numFmtId="169" fontId="27" fillId="11" borderId="1" xfId="0" applyNumberFormat="1" applyFont="1" applyFill="1" applyBorder="1" applyProtection="1">
      <protection locked="0"/>
    </xf>
    <xf numFmtId="0" fontId="27" fillId="27" borderId="1" xfId="0" applyFont="1" applyFill="1" applyBorder="1" applyAlignment="1" applyProtection="1">
      <alignment horizontal="left" vertical="center" wrapText="1"/>
      <protection locked="0"/>
    </xf>
    <xf numFmtId="0" fontId="27" fillId="27" borderId="1" xfId="0" applyFont="1" applyFill="1" applyBorder="1" applyAlignment="1" applyProtection="1">
      <alignment horizontal="center" vertical="center" wrapText="1"/>
      <protection locked="0"/>
    </xf>
    <xf numFmtId="0" fontId="27" fillId="27" borderId="1" xfId="0" applyFont="1" applyFill="1" applyBorder="1" applyAlignment="1">
      <alignment horizontal="center" vertical="center" wrapText="1"/>
    </xf>
    <xf numFmtId="0" fontId="27" fillId="28" borderId="1" xfId="0" applyFont="1" applyFill="1" applyBorder="1" applyAlignment="1">
      <alignment wrapText="1"/>
    </xf>
    <xf numFmtId="0" fontId="26" fillId="2" borderId="43" xfId="0" applyFont="1" applyFill="1" applyBorder="1" applyAlignment="1">
      <alignment horizontal="right" vertical="center" wrapText="1"/>
    </xf>
    <xf numFmtId="0" fontId="27" fillId="2" borderId="43" xfId="0" applyFont="1" applyFill="1" applyBorder="1" applyAlignment="1" applyProtection="1">
      <alignment horizontal="left" vertical="center" wrapText="1"/>
      <protection locked="0"/>
    </xf>
    <xf numFmtId="165" fontId="27" fillId="5" borderId="43" xfId="0" applyNumberFormat="1" applyFont="1" applyFill="1" applyBorder="1" applyProtection="1">
      <protection locked="0"/>
    </xf>
    <xf numFmtId="169" fontId="27" fillId="11" borderId="43" xfId="0" applyNumberFormat="1" applyFont="1" applyFill="1" applyBorder="1" applyProtection="1">
      <protection locked="0"/>
    </xf>
    <xf numFmtId="0" fontId="0" fillId="0" borderId="33" xfId="0" applyBorder="1" applyAlignment="1">
      <alignment horizontal="center"/>
    </xf>
    <xf numFmtId="165" fontId="27" fillId="5" borderId="20" xfId="0" applyNumberFormat="1" applyFont="1" applyFill="1" applyBorder="1" applyProtection="1">
      <protection locked="0"/>
    </xf>
    <xf numFmtId="165" fontId="27" fillId="5" borderId="44" xfId="0" applyNumberFormat="1" applyFont="1" applyFill="1" applyBorder="1" applyProtection="1">
      <protection locked="0"/>
    </xf>
    <xf numFmtId="0" fontId="27" fillId="2" borderId="1" xfId="0" applyFont="1" applyFill="1" applyBorder="1" applyAlignment="1">
      <alignment horizontal="left" vertical="center" wrapText="1"/>
    </xf>
    <xf numFmtId="0" fontId="26" fillId="25" borderId="45" xfId="0" applyFont="1" applyFill="1" applyBorder="1" applyAlignment="1">
      <alignment vertical="center" wrapText="1"/>
    </xf>
    <xf numFmtId="169" fontId="27" fillId="0" borderId="88" xfId="0" applyNumberFormat="1" applyFont="1" applyBorder="1"/>
    <xf numFmtId="165" fontId="28" fillId="26" borderId="69" xfId="0" applyNumberFormat="1" applyFont="1" applyFill="1" applyBorder="1" applyProtection="1">
      <protection locked="0"/>
    </xf>
    <xf numFmtId="49" fontId="58" fillId="19" borderId="61" xfId="0" applyNumberFormat="1" applyFont="1" applyFill="1" applyBorder="1" applyAlignment="1" applyProtection="1">
      <alignment wrapText="1"/>
      <protection locked="0"/>
    </xf>
    <xf numFmtId="49" fontId="58" fillId="19" borderId="45" xfId="0" applyNumberFormat="1" applyFont="1" applyFill="1" applyBorder="1" applyAlignment="1" applyProtection="1">
      <alignment wrapText="1"/>
      <protection locked="0"/>
    </xf>
    <xf numFmtId="49" fontId="58" fillId="21" borderId="46" xfId="0" applyNumberFormat="1" applyFont="1" applyFill="1" applyBorder="1" applyAlignment="1" applyProtection="1">
      <alignment wrapText="1"/>
      <protection locked="0"/>
    </xf>
    <xf numFmtId="49" fontId="58" fillId="21" borderId="34" xfId="0" applyNumberFormat="1" applyFont="1" applyFill="1" applyBorder="1" applyAlignment="1" applyProtection="1">
      <alignment wrapText="1"/>
      <protection locked="0"/>
    </xf>
    <xf numFmtId="0" fontId="64" fillId="2" borderId="1" xfId="0" applyFont="1" applyFill="1" applyBorder="1" applyAlignment="1" applyProtection="1">
      <alignment horizontal="left" vertical="center" wrapText="1"/>
      <protection locked="0"/>
    </xf>
    <xf numFmtId="0" fontId="64" fillId="2" borderId="1" xfId="0" applyFont="1" applyFill="1" applyBorder="1" applyAlignment="1" applyProtection="1">
      <alignment horizontal="center" vertical="center" wrapText="1"/>
      <protection locked="0"/>
    </xf>
    <xf numFmtId="0" fontId="64" fillId="2" borderId="43" xfId="0" applyFont="1" applyFill="1" applyBorder="1" applyAlignment="1">
      <alignment horizontal="left" vertical="top" wrapText="1"/>
    </xf>
    <xf numFmtId="0" fontId="64" fillId="2" borderId="20" xfId="0" applyFont="1" applyFill="1" applyBorder="1" applyAlignment="1">
      <alignment horizontal="left" vertical="top" wrapText="1"/>
    </xf>
    <xf numFmtId="0" fontId="64" fillId="2" borderId="1" xfId="0" applyFont="1" applyFill="1" applyBorder="1" applyAlignment="1">
      <alignment horizontal="left" vertical="top" wrapText="1"/>
    </xf>
    <xf numFmtId="0" fontId="64" fillId="2" borderId="1" xfId="0" applyFont="1" applyFill="1" applyBorder="1" applyAlignment="1">
      <alignment horizontal="left" vertical="center" wrapText="1"/>
    </xf>
    <xf numFmtId="0" fontId="64" fillId="2" borderId="1" xfId="0" applyFont="1" applyFill="1" applyBorder="1" applyAlignment="1" applyProtection="1">
      <alignment horizontal="left" vertical="top" wrapText="1"/>
      <protection locked="0"/>
    </xf>
    <xf numFmtId="0" fontId="64" fillId="2" borderId="1" xfId="0" applyFont="1" applyFill="1" applyBorder="1" applyAlignment="1">
      <alignment horizontal="center" vertical="center" wrapText="1"/>
    </xf>
    <xf numFmtId="0" fontId="26" fillId="19" borderId="1" xfId="0" applyFont="1" applyFill="1" applyBorder="1" applyAlignment="1">
      <alignment horizontal="right" vertical="center" wrapText="1"/>
    </xf>
    <xf numFmtId="0" fontId="27" fillId="2" borderId="78" xfId="0" applyFont="1" applyFill="1" applyBorder="1" applyAlignment="1" applyProtection="1">
      <alignment horizontal="center" vertical="center" wrapText="1"/>
      <protection locked="0"/>
    </xf>
    <xf numFmtId="0" fontId="64" fillId="2" borderId="1" xfId="6" applyFont="1" applyFill="1" applyBorder="1" applyAlignment="1" applyProtection="1">
      <alignment horizontal="center" vertical="center" wrapText="1"/>
      <protection locked="0"/>
    </xf>
    <xf numFmtId="0" fontId="26" fillId="2" borderId="48" xfId="0" applyFont="1" applyFill="1" applyBorder="1" applyAlignment="1">
      <alignment horizontal="center" wrapText="1"/>
    </xf>
    <xf numFmtId="0" fontId="26" fillId="2" borderId="88" xfId="0" applyFont="1" applyFill="1" applyBorder="1" applyAlignment="1">
      <alignment horizontal="right" vertical="center" wrapText="1"/>
    </xf>
    <xf numFmtId="165" fontId="35" fillId="8" borderId="4" xfId="0" applyNumberFormat="1" applyFont="1" applyFill="1" applyBorder="1" applyAlignment="1">
      <alignment vertical="center"/>
    </xf>
    <xf numFmtId="4" fontId="36" fillId="3" borderId="3" xfId="0" applyNumberFormat="1" applyFont="1" applyFill="1" applyBorder="1" applyAlignment="1">
      <alignment vertical="center"/>
    </xf>
    <xf numFmtId="0" fontId="52" fillId="22" borderId="0" xfId="0" applyFont="1" applyFill="1"/>
    <xf numFmtId="0" fontId="2" fillId="22" borderId="0" xfId="0" applyFont="1" applyFill="1"/>
    <xf numFmtId="0" fontId="52" fillId="0" borderId="0" xfId="0" applyFont="1"/>
    <xf numFmtId="0" fontId="27" fillId="29" borderId="1" xfId="0" applyFont="1" applyFill="1" applyBorder="1" applyAlignment="1">
      <alignment horizontal="left" vertical="top" wrapText="1"/>
    </xf>
    <xf numFmtId="0" fontId="27" fillId="29" borderId="1" xfId="0" applyFont="1" applyFill="1" applyBorder="1" applyAlignment="1" applyProtection="1">
      <alignment horizontal="center" vertical="center" wrapText="1"/>
      <protection locked="0"/>
    </xf>
    <xf numFmtId="0" fontId="27" fillId="29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16" borderId="66" xfId="0" applyFont="1" applyFill="1" applyBorder="1" applyAlignment="1" applyProtection="1">
      <alignment horizontal="center"/>
      <protection locked="0"/>
    </xf>
    <xf numFmtId="0" fontId="49" fillId="16" borderId="65" xfId="0" applyFont="1" applyFill="1" applyBorder="1" applyAlignment="1">
      <alignment horizontal="center" vertical="center"/>
    </xf>
    <xf numFmtId="169" fontId="27" fillId="9" borderId="1" xfId="0" applyNumberFormat="1" applyFont="1" applyFill="1" applyBorder="1"/>
    <xf numFmtId="0" fontId="27" fillId="2" borderId="69" xfId="0" applyFont="1" applyFill="1" applyBorder="1" applyAlignment="1">
      <alignment horizontal="left" vertical="top" wrapText="1"/>
    </xf>
    <xf numFmtId="0" fontId="27" fillId="2" borderId="69" xfId="0" applyFont="1" applyFill="1" applyBorder="1" applyAlignment="1" applyProtection="1">
      <alignment horizontal="center" vertical="center" wrapText="1"/>
      <protection locked="0"/>
    </xf>
    <xf numFmtId="0" fontId="27" fillId="2" borderId="69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/>
    </xf>
    <xf numFmtId="165" fontId="27" fillId="5" borderId="69" xfId="0" applyNumberFormat="1" applyFont="1" applyFill="1" applyBorder="1" applyProtection="1">
      <protection locked="0"/>
    </xf>
    <xf numFmtId="169" fontId="27" fillId="0" borderId="69" xfId="0" applyNumberFormat="1" applyFont="1" applyBorder="1"/>
    <xf numFmtId="169" fontId="27" fillId="11" borderId="69" xfId="0" applyNumberFormat="1" applyFont="1" applyFill="1" applyBorder="1" applyProtection="1">
      <protection locked="0"/>
    </xf>
    <xf numFmtId="169" fontId="25" fillId="12" borderId="69" xfId="0" applyNumberFormat="1" applyFont="1" applyFill="1" applyBorder="1"/>
    <xf numFmtId="165" fontId="65" fillId="5" borderId="46" xfId="0" applyNumberFormat="1" applyFont="1" applyFill="1" applyBorder="1" applyProtection="1">
      <protection locked="0"/>
    </xf>
    <xf numFmtId="169" fontId="27" fillId="9" borderId="44" xfId="0" applyNumberFormat="1" applyFont="1" applyFill="1" applyBorder="1"/>
    <xf numFmtId="169" fontId="27" fillId="11" borderId="44" xfId="0" applyNumberFormat="1" applyFont="1" applyFill="1" applyBorder="1" applyProtection="1">
      <protection locked="0"/>
    </xf>
    <xf numFmtId="169" fontId="27" fillId="0" borderId="44" xfId="0" applyNumberFormat="1" applyFont="1" applyBorder="1"/>
    <xf numFmtId="0" fontId="1" fillId="0" borderId="0" xfId="7" applyAlignment="1">
      <alignment vertical="center"/>
    </xf>
    <xf numFmtId="0" fontId="68" fillId="0" borderId="0" xfId="7" applyFont="1" applyAlignment="1">
      <alignment vertical="center" wrapText="1"/>
    </xf>
    <xf numFmtId="0" fontId="68" fillId="0" borderId="0" xfId="7" applyFont="1" applyAlignment="1">
      <alignment wrapText="1"/>
    </xf>
    <xf numFmtId="0" fontId="66" fillId="0" borderId="0" xfId="7" applyFont="1" applyAlignment="1">
      <alignment vertical="center" wrapText="1"/>
    </xf>
    <xf numFmtId="0" fontId="70" fillId="2" borderId="4" xfId="0" applyFont="1" applyFill="1" applyBorder="1" applyAlignment="1">
      <alignment horizontal="center" vertical="center"/>
    </xf>
    <xf numFmtId="17" fontId="30" fillId="30" borderId="4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1" fillId="14" borderId="4" xfId="0" applyFont="1" applyFill="1" applyBorder="1" applyAlignment="1">
      <alignment horizontal="center" vertical="center"/>
    </xf>
    <xf numFmtId="0" fontId="44" fillId="0" borderId="65" xfId="1" applyFill="1" applyBorder="1" applyAlignment="1" applyProtection="1">
      <alignment horizontal="center"/>
    </xf>
    <xf numFmtId="0" fontId="0" fillId="0" borderId="65" xfId="0" applyBorder="1" applyAlignment="1" applyProtection="1">
      <alignment horizontal="center"/>
      <protection locked="0"/>
    </xf>
    <xf numFmtId="0" fontId="0" fillId="0" borderId="65" xfId="0" applyBorder="1" applyAlignment="1">
      <alignment horizontal="center"/>
    </xf>
    <xf numFmtId="0" fontId="0" fillId="0" borderId="4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5" fontId="37" fillId="0" borderId="32" xfId="0" applyNumberFormat="1" applyFont="1" applyBorder="1" applyAlignment="1">
      <alignment vertical="center"/>
    </xf>
    <xf numFmtId="165" fontId="37" fillId="0" borderId="2" xfId="0" applyNumberFormat="1" applyFont="1" applyBorder="1" applyAlignment="1">
      <alignment vertical="center"/>
    </xf>
    <xf numFmtId="165" fontId="37" fillId="0" borderId="39" xfId="0" applyNumberFormat="1" applyFont="1" applyBorder="1" applyAlignment="1">
      <alignment vertical="center"/>
    </xf>
    <xf numFmtId="165" fontId="37" fillId="0" borderId="16" xfId="0" applyNumberFormat="1" applyFont="1" applyBorder="1" applyAlignment="1">
      <alignment vertical="center"/>
    </xf>
    <xf numFmtId="2" fontId="30" fillId="0" borderId="3" xfId="0" applyNumberFormat="1" applyFont="1" applyBorder="1" applyAlignment="1">
      <alignment horizontal="center" vertical="center"/>
    </xf>
    <xf numFmtId="2" fontId="21" fillId="0" borderId="4" xfId="0" applyNumberFormat="1" applyFont="1" applyBorder="1" applyAlignment="1">
      <alignment vertical="center"/>
    </xf>
    <xf numFmtId="0" fontId="2" fillId="16" borderId="55" xfId="0" applyFont="1" applyFill="1" applyBorder="1" applyAlignment="1">
      <alignment horizontal="center" vertical="center" wrapText="1"/>
    </xf>
    <xf numFmtId="0" fontId="9" fillId="17" borderId="49" xfId="0" applyFont="1" applyFill="1" applyBorder="1" applyAlignment="1">
      <alignment vertical="center"/>
    </xf>
    <xf numFmtId="0" fontId="2" fillId="16" borderId="96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0" fillId="0" borderId="4" xfId="0" applyFont="1" applyBorder="1" applyAlignment="1">
      <alignment horizontal="left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14" fontId="17" fillId="3" borderId="3" xfId="0" applyNumberFormat="1" applyFont="1" applyFill="1" applyBorder="1" applyAlignment="1">
      <alignment horizontal="center" vertical="center" wrapText="1"/>
    </xf>
    <xf numFmtId="14" fontId="17" fillId="3" borderId="35" xfId="0" applyNumberFormat="1" applyFont="1" applyFill="1" applyBorder="1" applyAlignment="1">
      <alignment horizontal="center" vertical="center" wrapText="1"/>
    </xf>
    <xf numFmtId="14" fontId="17" fillId="3" borderId="36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48" xfId="0" applyFont="1" applyBorder="1" applyAlignment="1">
      <alignment horizontal="right" vertical="center"/>
    </xf>
    <xf numFmtId="0" fontId="3" fillId="0" borderId="49" xfId="0" applyFont="1" applyBorder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53" fillId="14" borderId="26" xfId="0" applyFont="1" applyFill="1" applyBorder="1" applyAlignment="1">
      <alignment horizontal="center" vertical="center" wrapText="1"/>
    </xf>
    <xf numFmtId="0" fontId="53" fillId="14" borderId="27" xfId="0" applyFont="1" applyFill="1" applyBorder="1" applyAlignment="1">
      <alignment horizontal="center" vertical="center" wrapText="1"/>
    </xf>
    <xf numFmtId="0" fontId="0" fillId="17" borderId="54" xfId="0" applyFill="1" applyBorder="1" applyAlignment="1">
      <alignment horizontal="center"/>
    </xf>
    <xf numFmtId="0" fontId="0" fillId="17" borderId="50" xfId="0" applyFill="1" applyBorder="1" applyAlignment="1">
      <alignment horizontal="center"/>
    </xf>
    <xf numFmtId="0" fontId="0" fillId="17" borderId="56" xfId="0" applyFill="1" applyBorder="1" applyAlignment="1">
      <alignment horizontal="center"/>
    </xf>
    <xf numFmtId="0" fontId="0" fillId="17" borderId="81" xfId="0" applyFill="1" applyBorder="1" applyAlignment="1">
      <alignment horizontal="center"/>
    </xf>
    <xf numFmtId="0" fontId="0" fillId="17" borderId="80" xfId="0" applyFill="1" applyBorder="1" applyAlignment="1">
      <alignment horizontal="center"/>
    </xf>
    <xf numFmtId="0" fontId="2" fillId="19" borderId="91" xfId="0" applyFont="1" applyFill="1" applyBorder="1" applyAlignment="1">
      <alignment horizontal="center" vertical="center" wrapText="1"/>
    </xf>
    <xf numFmtId="0" fontId="2" fillId="19" borderId="81" xfId="0" applyFont="1" applyFill="1" applyBorder="1" applyAlignment="1">
      <alignment horizontal="center" vertical="center" wrapText="1"/>
    </xf>
    <xf numFmtId="49" fontId="0" fillId="19" borderId="37" xfId="0" applyNumberFormat="1" applyFill="1" applyBorder="1" applyAlignment="1">
      <alignment horizontal="center" vertical="center" wrapText="1"/>
    </xf>
    <xf numFmtId="49" fontId="0" fillId="19" borderId="94" xfId="0" applyNumberFormat="1" applyFill="1" applyBorder="1" applyAlignment="1">
      <alignment horizontal="center" vertical="center" wrapText="1"/>
    </xf>
    <xf numFmtId="0" fontId="2" fillId="11" borderId="50" xfId="0" applyFont="1" applyFill="1" applyBorder="1" applyAlignment="1">
      <alignment horizontal="center" vertical="center" wrapText="1"/>
    </xf>
    <xf numFmtId="0" fontId="2" fillId="11" borderId="92" xfId="0" applyFont="1" applyFill="1" applyBorder="1" applyAlignment="1">
      <alignment horizontal="center" vertical="center" wrapText="1"/>
    </xf>
    <xf numFmtId="167" fontId="0" fillId="11" borderId="38" xfId="0" applyNumberFormat="1" applyFill="1" applyBorder="1" applyAlignment="1">
      <alignment horizontal="center" vertical="center" wrapText="1"/>
    </xf>
    <xf numFmtId="167" fontId="0" fillId="11" borderId="93" xfId="0" applyNumberFormat="1" applyFill="1" applyBorder="1" applyAlignment="1">
      <alignment horizontal="center" vertical="center" wrapText="1"/>
    </xf>
    <xf numFmtId="0" fontId="0" fillId="21" borderId="91" xfId="0" applyFill="1" applyBorder="1" applyAlignment="1">
      <alignment horizontal="center" vertical="center" wrapText="1"/>
    </xf>
    <xf numFmtId="0" fontId="0" fillId="21" borderId="81" xfId="0" applyFill="1" applyBorder="1" applyAlignment="1">
      <alignment horizontal="center" vertical="center" wrapText="1"/>
    </xf>
    <xf numFmtId="0" fontId="0" fillId="11" borderId="50" xfId="0" applyFill="1" applyBorder="1" applyAlignment="1">
      <alignment horizontal="center" vertical="center" wrapText="1"/>
    </xf>
    <xf numFmtId="0" fontId="0" fillId="11" borderId="92" xfId="0" applyFill="1" applyBorder="1" applyAlignment="1">
      <alignment horizontal="center" vertical="center" wrapText="1"/>
    </xf>
    <xf numFmtId="49" fontId="0" fillId="21" borderId="37" xfId="0" applyNumberFormat="1" applyFill="1" applyBorder="1" applyAlignment="1">
      <alignment horizontal="center" vertical="center" wrapText="1"/>
    </xf>
    <xf numFmtId="49" fontId="0" fillId="21" borderId="94" xfId="0" applyNumberFormat="1" applyFill="1" applyBorder="1" applyAlignment="1">
      <alignment horizontal="center" vertical="center" wrapText="1"/>
    </xf>
    <xf numFmtId="0" fontId="0" fillId="19" borderId="91" xfId="0" applyFill="1" applyBorder="1" applyAlignment="1">
      <alignment horizontal="center" vertical="center" wrapText="1"/>
    </xf>
    <xf numFmtId="0" fontId="0" fillId="19" borderId="81" xfId="0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6" fillId="0" borderId="0" xfId="2" applyFont="1" applyAlignment="1">
      <alignment horizontal="left" vertical="top" wrapText="1"/>
    </xf>
    <xf numFmtId="0" fontId="0" fillId="17" borderId="82" xfId="0" applyFill="1" applyBorder="1" applyAlignment="1">
      <alignment horizontal="center"/>
    </xf>
    <xf numFmtId="0" fontId="0" fillId="17" borderId="90" xfId="0" applyFill="1" applyBorder="1" applyAlignment="1">
      <alignment horizontal="center"/>
    </xf>
    <xf numFmtId="0" fontId="0" fillId="17" borderId="83" xfId="0" applyFill="1" applyBorder="1" applyAlignment="1">
      <alignment horizontal="center"/>
    </xf>
    <xf numFmtId="0" fontId="0" fillId="17" borderId="85" xfId="0" applyFill="1" applyBorder="1" applyAlignment="1">
      <alignment horizontal="center"/>
    </xf>
    <xf numFmtId="0" fontId="0" fillId="17" borderId="84" xfId="0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47" fillId="0" borderId="0" xfId="2" applyFont="1" applyAlignment="1">
      <alignment horizontal="left" vertical="top" wrapText="1"/>
    </xf>
    <xf numFmtId="0" fontId="24" fillId="3" borderId="1" xfId="0" applyFont="1" applyFill="1" applyBorder="1" applyAlignment="1">
      <alignment horizontal="center" vertical="center" wrapText="1"/>
    </xf>
    <xf numFmtId="0" fontId="23" fillId="3" borderId="58" xfId="0" applyFont="1" applyFill="1" applyBorder="1" applyAlignment="1">
      <alignment horizontal="center" vertical="center" wrapText="1"/>
    </xf>
    <xf numFmtId="0" fontId="23" fillId="3" borderId="53" xfId="0" applyFont="1" applyFill="1" applyBorder="1" applyAlignment="1">
      <alignment horizontal="center" vertical="center" wrapText="1"/>
    </xf>
    <xf numFmtId="0" fontId="23" fillId="3" borderId="59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 wrapText="1"/>
      <protection locked="0"/>
    </xf>
    <xf numFmtId="0" fontId="24" fillId="3" borderId="43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 wrapText="1"/>
    </xf>
    <xf numFmtId="0" fontId="24" fillId="3" borderId="43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2" fillId="10" borderId="26" xfId="0" applyFont="1" applyFill="1" applyBorder="1" applyAlignment="1">
      <alignment horizontal="center" vertical="center" wrapText="1"/>
    </xf>
    <xf numFmtId="0" fontId="42" fillId="10" borderId="27" xfId="0" applyFont="1" applyFill="1" applyBorder="1" applyAlignment="1">
      <alignment horizontal="center" vertical="center" wrapText="1"/>
    </xf>
    <xf numFmtId="0" fontId="42" fillId="18" borderId="26" xfId="0" applyFont="1" applyFill="1" applyBorder="1" applyAlignment="1">
      <alignment horizontal="center" vertical="center" wrapText="1"/>
    </xf>
    <xf numFmtId="0" fontId="42" fillId="18" borderId="27" xfId="0" applyFont="1" applyFill="1" applyBorder="1" applyAlignment="1">
      <alignment horizontal="center" vertical="center" wrapText="1"/>
    </xf>
    <xf numFmtId="0" fontId="30" fillId="12" borderId="43" xfId="0" applyFont="1" applyFill="1" applyBorder="1" applyAlignment="1">
      <alignment horizontal="center" vertical="center" wrapText="1"/>
    </xf>
    <xf numFmtId="0" fontId="30" fillId="12" borderId="88" xfId="0" applyFont="1" applyFill="1" applyBorder="1" applyAlignment="1">
      <alignment horizontal="center" vertical="center" wrapText="1"/>
    </xf>
    <xf numFmtId="165" fontId="24" fillId="10" borderId="1" xfId="0" applyNumberFormat="1" applyFont="1" applyFill="1" applyBorder="1" applyAlignment="1">
      <alignment horizontal="center" vertical="center" wrapText="1"/>
    </xf>
    <xf numFmtId="165" fontId="24" fillId="18" borderId="1" xfId="0" applyNumberFormat="1" applyFont="1" applyFill="1" applyBorder="1" applyAlignment="1">
      <alignment horizontal="center" vertical="center" wrapText="1"/>
    </xf>
    <xf numFmtId="165" fontId="24" fillId="3" borderId="1" xfId="0" applyNumberFormat="1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40" fillId="3" borderId="43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62" xfId="0" applyFont="1" applyBorder="1" applyAlignment="1" applyProtection="1">
      <alignment horizontal="left" vertical="top" wrapText="1"/>
      <protection locked="0"/>
    </xf>
    <xf numFmtId="0" fontId="3" fillId="0" borderId="52" xfId="0" applyFont="1" applyBorder="1" applyAlignment="1" applyProtection="1">
      <alignment horizontal="left" vertical="top" wrapText="1"/>
      <protection locked="0"/>
    </xf>
    <xf numFmtId="0" fontId="3" fillId="0" borderId="48" xfId="0" applyFont="1" applyBorder="1" applyAlignment="1" applyProtection="1">
      <alignment horizontal="left" vertical="top" wrapText="1"/>
      <protection locked="0"/>
    </xf>
    <xf numFmtId="0" fontId="3" fillId="0" borderId="49" xfId="0" applyFont="1" applyBorder="1" applyAlignment="1" applyProtection="1">
      <alignment horizontal="left" vertical="top" wrapText="1"/>
      <protection locked="0"/>
    </xf>
    <xf numFmtId="0" fontId="3" fillId="0" borderId="40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63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64" xfId="0" applyFont="1" applyBorder="1" applyAlignment="1" applyProtection="1">
      <alignment horizontal="left" vertical="top" wrapText="1"/>
      <protection locked="0"/>
    </xf>
    <xf numFmtId="0" fontId="18" fillId="14" borderId="19" xfId="0" applyFont="1" applyFill="1" applyBorder="1" applyAlignment="1">
      <alignment horizontal="center"/>
    </xf>
    <xf numFmtId="0" fontId="18" fillId="14" borderId="22" xfId="0" applyFont="1" applyFill="1" applyBorder="1" applyAlignment="1">
      <alignment horizontal="center"/>
    </xf>
    <xf numFmtId="0" fontId="18" fillId="14" borderId="20" xfId="0" applyFont="1" applyFill="1" applyBorder="1" applyAlignment="1">
      <alignment horizontal="center"/>
    </xf>
    <xf numFmtId="0" fontId="18" fillId="14" borderId="21" xfId="0" applyFont="1" applyFill="1" applyBorder="1" applyAlignment="1">
      <alignment horizontal="center"/>
    </xf>
    <xf numFmtId="0" fontId="18" fillId="15" borderId="19" xfId="0" applyFont="1" applyFill="1" applyBorder="1" applyAlignment="1">
      <alignment horizontal="center"/>
    </xf>
    <xf numFmtId="0" fontId="18" fillId="15" borderId="22" xfId="0" applyFont="1" applyFill="1" applyBorder="1" applyAlignment="1">
      <alignment horizontal="center"/>
    </xf>
    <xf numFmtId="0" fontId="18" fillId="15" borderId="20" xfId="0" applyFont="1" applyFill="1" applyBorder="1" applyAlignment="1">
      <alignment horizontal="center"/>
    </xf>
    <xf numFmtId="0" fontId="18" fillId="15" borderId="21" xfId="0" applyFont="1" applyFill="1" applyBorder="1" applyAlignment="1">
      <alignment horizontal="center"/>
    </xf>
  </cellXfs>
  <cellStyles count="9">
    <cellStyle name="Lien hypertexte" xfId="1" builtinId="8"/>
    <cellStyle name="Lien hypertexte 2" xfId="8" xr:uid="{00000000-0005-0000-0000-000035000000}"/>
    <cellStyle name="Normal" xfId="0" builtinId="0"/>
    <cellStyle name="Normal 2" xfId="4" xr:uid="{00000000-0005-0000-0000-000002000000}"/>
    <cellStyle name="Normal 3" xfId="5" xr:uid="{00000000-0005-0000-0000-000003000000}"/>
    <cellStyle name="Normal 4" xfId="7" xr:uid="{00000000-0005-0000-0000-000036000000}"/>
    <cellStyle name="Normal_CV - exonération" xfId="6" xr:uid="{00000000-0005-0000-0000-000004000000}"/>
    <cellStyle name="Normal_GRD-2005-MODELE FORMULAIRE" xfId="2" xr:uid="{00000000-0005-0000-0000-000005000000}"/>
    <cellStyle name="Pourcentage" xfId="3" builtinId="5"/>
  </cellStyles>
  <dxfs count="4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theme="0"/>
      </font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theme="0"/>
      </font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theme="0"/>
      </font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theme="0"/>
      </font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color theme="0" tint="-0.14996795556505021"/>
      </font>
    </dxf>
    <dxf>
      <fill>
        <patternFill patternType="lightUp"/>
      </fill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color theme="0" tint="-0.14996795556505021"/>
      </font>
    </dxf>
    <dxf>
      <fill>
        <patternFill patternType="lightUp"/>
      </fill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ill>
        <patternFill patternType="lightUp"/>
      </fill>
    </dxf>
    <dxf>
      <font>
        <color theme="0"/>
      </font>
    </dxf>
    <dxf>
      <fill>
        <patternFill patternType="lightUp"/>
      </fill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color theme="0"/>
      </font>
    </dxf>
    <dxf>
      <fill>
        <patternFill patternType="lightUp"/>
      </fill>
    </dxf>
    <dxf>
      <font>
        <color theme="0" tint="-0.14996795556505021"/>
      </font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theme="0"/>
      </font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color theme="0" tint="-0.14996795556505021"/>
      </font>
    </dxf>
    <dxf>
      <fill>
        <patternFill patternType="lightUp"/>
      </fill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theme="0"/>
      </font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theme="0"/>
      </font>
    </dxf>
    <dxf>
      <fill>
        <patternFill patternType="lightUp"/>
      </fill>
    </dxf>
    <dxf>
      <font>
        <color theme="0"/>
      </font>
    </dxf>
    <dxf>
      <fill>
        <patternFill patternType="lightUp"/>
      </fill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color theme="0"/>
      </font>
    </dxf>
    <dxf>
      <fill>
        <patternFill patternType="lightUp"/>
      </fill>
    </dxf>
    <dxf>
      <font>
        <color theme="0" tint="-0.14996795556505021"/>
      </font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theme="0"/>
      </font>
    </dxf>
    <dxf>
      <font>
        <color theme="0" tint="-0.14996795556505021"/>
      </font>
    </dxf>
    <dxf>
      <fill>
        <patternFill patternType="lightUp"/>
      </fill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ill>
        <patternFill patternType="lightUp"/>
      </fill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ill>
        <patternFill patternType="lightUp"/>
      </fill>
    </dxf>
    <dxf>
      <font>
        <color theme="0"/>
      </font>
    </dxf>
    <dxf>
      <fill>
        <patternFill patternType="lightUp"/>
      </fill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color theme="0"/>
      </font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theme="0"/>
      </font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color theme="0"/>
      </font>
    </dxf>
    <dxf>
      <fill>
        <patternFill patternType="lightUp"/>
      </fill>
    </dxf>
    <dxf>
      <font>
        <color theme="0"/>
      </font>
    </dxf>
    <dxf>
      <fill>
        <patternFill patternType="lightUp"/>
      </fill>
    </dxf>
    <dxf>
      <font>
        <color theme="0"/>
      </font>
    </dxf>
    <dxf>
      <fill>
        <patternFill patternType="lightUp"/>
      </fill>
    </dxf>
    <dxf>
      <font>
        <color theme="0"/>
      </font>
    </dxf>
    <dxf>
      <fill>
        <patternFill patternType="lightUp"/>
      </fill>
    </dxf>
    <dxf>
      <font>
        <color theme="0"/>
      </font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theme="0"/>
      </font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theme="0"/>
      </font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theme="0"/>
      </font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theme="0"/>
      </font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color theme="0" tint="-0.14996795556505021"/>
      </font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ill>
        <patternFill patternType="lightUp"/>
      </fill>
    </dxf>
    <dxf>
      <font>
        <color theme="0" tint="-0.14996795556505021"/>
      </font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theme="0"/>
      </font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ill>
        <patternFill patternType="lightUp"/>
      </fill>
    </dxf>
    <dxf>
      <font>
        <color theme="0" tint="-0.14996795556505021"/>
      </font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theme="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color theme="0" tint="-0.14996795556505021"/>
      </font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theme="0"/>
      </font>
    </dxf>
    <dxf>
      <fill>
        <patternFill patternType="lightUp"/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ill>
        <patternFill patternType="lightUp"/>
      </fill>
    </dxf>
    <dxf>
      <font>
        <color theme="0" tint="-0.14996795556505021"/>
      </font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color theme="0"/>
      </font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mruColors>
      <color rgb="FFCCFF99"/>
      <color rgb="FFFCF274"/>
      <color rgb="FFCCFFFF"/>
      <color rgb="FFF5E67B"/>
      <color rgb="FFD9CC97"/>
      <color rgb="FFD799D4"/>
      <color rgb="FF66FFFF"/>
      <color rgb="FFFFCC66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1301749</xdr:colOff>
      <xdr:row>0</xdr:row>
      <xdr:rowOff>0</xdr:rowOff>
    </xdr:from>
    <xdr:to>
      <xdr:col>1</xdr:col>
      <xdr:colOff>1111250</xdr:colOff>
      <xdr:row>3</xdr:row>
      <xdr:rowOff>190500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49" y="0"/>
          <a:ext cx="1291168" cy="1492250"/>
        </a:xfrm>
        <a:prstGeom prst="rect">
          <a:avLst/>
        </a:prstGeom>
      </xdr:spPr>
    </xdr:pic>
    <xdr:clientData/>
  </xdr:twoCellAnchor>
  <xdr:twoCellAnchor editAs="oneCell">
    <xdr:from>
      <xdr:col>5</xdr:col>
      <xdr:colOff>1542838</xdr:colOff>
      <xdr:row>1</xdr:row>
      <xdr:rowOff>38100</xdr:rowOff>
    </xdr:from>
    <xdr:to>
      <xdr:col>6</xdr:col>
      <xdr:colOff>1400175</xdr:colOff>
      <xdr:row>2</xdr:row>
      <xdr:rowOff>180975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6788" y="352425"/>
          <a:ext cx="1905212" cy="6762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incent VANHERCK" id="{D7A064F9-03D4-405B-B02A-B94DF653712D}" userId="S::vvanh@cwape.be::03f40c34-2b85-4d3d-b478-8d42924d705b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3-03-13T12:41:30.61" personId="{D7A064F9-03D4-405B-B02A-B94DF653712D}" id="{933C38E0-D141-4353-8227-FF30663514E0}">
    <text xml:space="preserve">Mars 2023 ici mais avril 2023 dans le pied de pg pour info. </text>
  </threadedComment>
  <threadedComment ref="G19" dT="2023-03-13T12:37:14.09" personId="{D7A064F9-03D4-405B-B02A-B94DF653712D}" id="{2751768D-1BF9-459E-9558-C7186DEC0F8E}">
    <text>ATTENTION. Cohérence avec date mailing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4" dT="2023-03-13T11:15:45.20" personId="{D7A064F9-03D4-405B-B02A-B94DF653712D}" id="{E84689E8-7E0D-4F5C-BF44-CD6435BACC87}">
    <text>Quid de l'adresse annulations comme expliqué dans le mailing?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F3" dT="2023-03-13T12:38:50.39" personId="{D7A064F9-03D4-405B-B02A-B94DF653712D}" id="{BBBDEDF9-949A-4200-9B40-58E80745D2BB}">
    <text>Total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ournitures@cwape.be" TargetMode="External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S98"/>
  <sheetViews>
    <sheetView tabSelected="1" view="pageBreakPreview" topLeftCell="A7" zoomScaleNormal="100" zoomScaleSheetLayoutView="100" workbookViewId="0">
      <selection activeCell="D16" sqref="D16"/>
    </sheetView>
  </sheetViews>
  <sheetFormatPr baseColWidth="10" defaultColWidth="16.6640625" defaultRowHeight="14.4" outlineLevelRow="1" x14ac:dyDescent="0.35"/>
  <cols>
    <col min="1" max="1" width="22.33203125" style="1" customWidth="1"/>
    <col min="2" max="2" width="47" style="1" customWidth="1"/>
    <col min="3" max="3" width="20.44140625" style="1" customWidth="1"/>
    <col min="4" max="7" width="30.6640625" style="1" customWidth="1"/>
    <col min="8" max="19" width="11.6640625" style="1" customWidth="1"/>
    <col min="20" max="31" width="16.6640625" style="1"/>
    <col min="32" max="32" width="20.88671875" style="1" bestFit="1" customWidth="1"/>
    <col min="33" max="16384" width="16.6640625" style="1"/>
  </cols>
  <sheetData>
    <row r="1" spans="1:19" ht="24.75" customHeight="1" x14ac:dyDescent="0.35">
      <c r="A1" s="136" t="s">
        <v>920</v>
      </c>
    </row>
    <row r="2" spans="1:19" ht="42" customHeight="1" x14ac:dyDescent="0.65">
      <c r="A2" s="306" t="str">
        <f>CONCATENATE("ANNÉE ",'Paramètres '!B3," : MARCHÉ DE L'ÉLECTRICITÉ")</f>
        <v>ANNÉE 2023 : MARCHÉ DE L'ÉLECTRICITÉ</v>
      </c>
      <c r="B2" s="306"/>
      <c r="C2" s="306"/>
      <c r="D2" s="306"/>
      <c r="E2" s="306"/>
      <c r="F2" s="306"/>
      <c r="G2" s="306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36" customHeight="1" x14ac:dyDescent="0.45">
      <c r="A3" s="2"/>
      <c r="B3" s="3"/>
      <c r="C3" s="3"/>
      <c r="D3" s="3"/>
      <c r="E3" s="3"/>
      <c r="F3" s="3"/>
      <c r="G3" s="3"/>
      <c r="H3" s="3"/>
      <c r="I3" s="3"/>
      <c r="J3" s="3"/>
    </row>
    <row r="4" spans="1:19" ht="34.5" customHeight="1" x14ac:dyDescent="0.5">
      <c r="A4" s="307" t="s">
        <v>19</v>
      </c>
      <c r="B4" s="307"/>
      <c r="C4" s="307"/>
      <c r="D4" s="307"/>
      <c r="E4" s="307"/>
      <c r="F4" s="307"/>
      <c r="G4" s="30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ht="22.5" customHeight="1" x14ac:dyDescent="0.45">
      <c r="A5" s="3"/>
      <c r="B5" s="3"/>
      <c r="C5" s="3"/>
      <c r="D5" s="3"/>
      <c r="E5" s="3"/>
      <c r="F5" s="3"/>
      <c r="G5" s="3"/>
      <c r="H5" s="3"/>
      <c r="I5" s="3"/>
      <c r="J5" s="3"/>
    </row>
    <row r="8" spans="1:19" ht="33.75" customHeight="1" x14ac:dyDescent="0.35">
      <c r="A8" s="313" t="s">
        <v>2</v>
      </c>
      <c r="B8" s="313"/>
      <c r="C8" s="313"/>
      <c r="D8" s="313"/>
      <c r="E8" s="313"/>
      <c r="F8" s="313"/>
      <c r="G8" s="313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x14ac:dyDescent="0.35">
      <c r="A9" s="4" t="s">
        <v>3</v>
      </c>
    </row>
    <row r="10" spans="1:19" ht="33" customHeight="1" x14ac:dyDescent="0.35">
      <c r="A10" s="320" t="s">
        <v>4</v>
      </c>
      <c r="B10" s="320">
        <v>2</v>
      </c>
      <c r="C10" s="320"/>
      <c r="D10" s="325" t="s">
        <v>303</v>
      </c>
      <c r="E10" s="325"/>
      <c r="F10" s="325"/>
      <c r="G10" s="325"/>
      <c r="H10" s="15"/>
      <c r="I10" s="15"/>
      <c r="J10" s="15"/>
      <c r="K10" s="15"/>
    </row>
    <row r="11" spans="1:19" s="5" customFormat="1" ht="41.25" customHeight="1" x14ac:dyDescent="0.35">
      <c r="A11" s="321" t="s">
        <v>347</v>
      </c>
      <c r="B11" s="322"/>
      <c r="C11" s="323"/>
      <c r="D11" s="309"/>
      <c r="E11" s="309"/>
      <c r="F11" s="309"/>
      <c r="G11" s="309"/>
      <c r="H11" s="16"/>
      <c r="I11" s="16"/>
      <c r="J11" s="16"/>
      <c r="K11" s="16"/>
    </row>
    <row r="12" spans="1:19" s="5" customFormat="1" ht="21" customHeight="1" x14ac:dyDescent="0.35">
      <c r="A12" s="324" t="s">
        <v>0</v>
      </c>
      <c r="B12" s="324"/>
      <c r="C12" s="324"/>
      <c r="D12" s="309"/>
      <c r="E12" s="309"/>
      <c r="F12" s="309"/>
      <c r="G12" s="309"/>
      <c r="H12" s="16"/>
      <c r="I12" s="16"/>
      <c r="J12" s="16"/>
      <c r="K12" s="16"/>
    </row>
    <row r="13" spans="1:19" s="5" customFormat="1" ht="21" customHeight="1" x14ac:dyDescent="0.35">
      <c r="A13" s="324" t="s">
        <v>1</v>
      </c>
      <c r="B13" s="324"/>
      <c r="C13" s="324"/>
      <c r="D13" s="309"/>
      <c r="E13" s="309"/>
      <c r="F13" s="309"/>
      <c r="G13" s="309"/>
      <c r="H13" s="16"/>
      <c r="I13" s="16"/>
      <c r="J13" s="16"/>
      <c r="K13" s="16"/>
    </row>
    <row r="14" spans="1:19" s="4" customFormat="1" ht="22.8" thickBot="1" x14ac:dyDescent="0.4">
      <c r="D14" s="10"/>
      <c r="E14" s="10"/>
      <c r="F14" s="11"/>
      <c r="G14" s="10"/>
      <c r="H14" s="10"/>
      <c r="I14" s="11"/>
      <c r="J14" s="10"/>
      <c r="K14" s="10"/>
      <c r="L14" s="6"/>
      <c r="O14" s="6"/>
      <c r="R14" s="6"/>
    </row>
    <row r="15" spans="1:19" s="5" customFormat="1" ht="15.6" thickTop="1" thickBot="1" x14ac:dyDescent="0.4">
      <c r="A15" s="310"/>
      <c r="B15" s="311"/>
      <c r="C15" s="312"/>
      <c r="D15" s="12" t="str">
        <f>CONCATENATE("1er trimestre ",'Paramètres '!B3)</f>
        <v>1er trimestre 2023</v>
      </c>
      <c r="E15" s="12" t="str">
        <f>CONCATENATE("2e trimestre ",'Paramètres '!B3)</f>
        <v>2e trimestre 2023</v>
      </c>
      <c r="F15" s="12" t="str">
        <f>CONCATENATE("3e trimestre ",'Paramètres '!B3)</f>
        <v>3e trimestre 2023</v>
      </c>
      <c r="G15" s="13" t="str">
        <f>CONCATENATE("4e trimestre ",'Paramètres '!B3)</f>
        <v>4e trimestre 2023</v>
      </c>
    </row>
    <row r="16" spans="1:19" s="5" customFormat="1" ht="20.25" customHeight="1" thickTop="1" thickBot="1" x14ac:dyDescent="0.4">
      <c r="A16" s="308" t="s">
        <v>5</v>
      </c>
      <c r="B16" s="308"/>
      <c r="C16" s="308"/>
      <c r="D16" s="225"/>
      <c r="E16" s="225"/>
      <c r="F16" s="225"/>
      <c r="G16" s="43"/>
    </row>
    <row r="17" spans="1:7" s="5" customFormat="1" ht="20.25" hidden="1" customHeight="1" outlineLevel="1" thickTop="1" x14ac:dyDescent="0.35">
      <c r="A17" s="44" t="s">
        <v>6</v>
      </c>
      <c r="B17" s="314" t="s">
        <v>33</v>
      </c>
      <c r="C17" s="315"/>
      <c r="D17" s="42" t="str">
        <f>CONCATENATE("1er mars ",'Paramètres '!B3)</f>
        <v>1er mars 2023</v>
      </c>
      <c r="E17" s="42" t="str">
        <f>CONCATENATE("1er juin ",'Paramètres '!B3)</f>
        <v>1er juin 2023</v>
      </c>
      <c r="F17" s="42" t="str">
        <f>CONCATENATE("1er septembre ",'Paramètres '!B3)</f>
        <v>1er septembre 2023</v>
      </c>
      <c r="G17" s="42" t="str">
        <f>CONCATENATE("1er décembre ",'Paramètres '!B3)</f>
        <v>1er décembre 2023</v>
      </c>
    </row>
    <row r="18" spans="1:7" s="5" customFormat="1" ht="20.25" hidden="1" customHeight="1" outlineLevel="1" x14ac:dyDescent="0.35">
      <c r="A18" s="40"/>
      <c r="B18" s="316" t="s">
        <v>34</v>
      </c>
      <c r="C18" s="317"/>
      <c r="D18" s="41" t="str">
        <f>CONCATENATE("1er janvier / 31 mars ",'Paramètres '!B3)</f>
        <v>1er janvier / 31 mars 2023</v>
      </c>
      <c r="E18" s="41" t="str">
        <f>CONCATENATE("1er avril / 30 juin ",'Paramètres '!B3)</f>
        <v>1er avril / 30 juin 2023</v>
      </c>
      <c r="F18" s="41" t="str">
        <f>CONCATENATE("1er juillet / 30 septembre ",'Paramètres '!B3)</f>
        <v>1er juillet / 30 septembre 2023</v>
      </c>
      <c r="G18" s="41" t="str">
        <f>CONCATENATE("1er octobre / 31 décembre ",'Paramètres '!B3)</f>
        <v>1er octobre / 31 décembre 2023</v>
      </c>
    </row>
    <row r="19" spans="1:7" s="5" customFormat="1" ht="20.25" customHeight="1" collapsed="1" thickTop="1" thickBot="1" x14ac:dyDescent="0.4">
      <c r="A19" s="326" t="s">
        <v>7</v>
      </c>
      <c r="B19" s="327"/>
      <c r="C19" s="328"/>
      <c r="D19" s="14" t="str">
        <f>CONCATENATE("31 mai ",'Paramètres '!B3)</f>
        <v>31 mai 2023</v>
      </c>
      <c r="E19" s="14" t="str">
        <f>CONCATENATE("31 août ",'Paramètres '!B3)</f>
        <v>31 août 2023</v>
      </c>
      <c r="F19" s="14" t="str">
        <f>CONCATENATE("30 novembre ",'Paramètres '!B3)</f>
        <v>30 novembre 2023</v>
      </c>
      <c r="G19" s="14" t="str">
        <f>CONCATENATE("28 février ",'Paramètres '!B3+1)</f>
        <v>28 février 2024</v>
      </c>
    </row>
    <row r="20" spans="1:7" ht="15" thickTop="1" x14ac:dyDescent="0.35"/>
    <row r="22" spans="1:7" ht="72.75" customHeight="1" x14ac:dyDescent="0.35">
      <c r="A22" s="318" t="s">
        <v>894</v>
      </c>
      <c r="B22" s="319"/>
      <c r="C22" s="319"/>
      <c r="D22" s="319"/>
      <c r="E22" s="319"/>
      <c r="F22" s="319"/>
      <c r="G22" s="319"/>
    </row>
    <row r="31" spans="1:7" outlineLevel="1" x14ac:dyDescent="0.35">
      <c r="B31" s="65" t="s">
        <v>303</v>
      </c>
      <c r="C31" s="66"/>
    </row>
    <row r="32" spans="1:7" outlineLevel="1" x14ac:dyDescent="0.35">
      <c r="B32" s="67"/>
      <c r="C32" s="67"/>
    </row>
    <row r="33" spans="2:5" outlineLevel="1" x14ac:dyDescent="0.35">
      <c r="B33" s="68" t="s">
        <v>303</v>
      </c>
      <c r="C33" s="69">
        <v>1</v>
      </c>
    </row>
    <row r="34" spans="2:5" outlineLevel="1" x14ac:dyDescent="0.35">
      <c r="B34" s="268" t="s">
        <v>911</v>
      </c>
      <c r="C34" s="69">
        <f>C33+1</f>
        <v>2</v>
      </c>
      <c r="E34" s="287"/>
    </row>
    <row r="35" spans="2:5" outlineLevel="1" x14ac:dyDescent="0.35">
      <c r="B35" s="262" t="s">
        <v>887</v>
      </c>
      <c r="C35" s="69">
        <f t="shared" ref="C35:C92" si="0">C34+1</f>
        <v>3</v>
      </c>
      <c r="E35" s="285"/>
    </row>
    <row r="36" spans="2:5" outlineLevel="1" x14ac:dyDescent="0.35">
      <c r="B36" s="262" t="s">
        <v>876</v>
      </c>
      <c r="C36" s="69">
        <f t="shared" si="0"/>
        <v>4</v>
      </c>
      <c r="E36" s="285"/>
    </row>
    <row r="37" spans="2:5" outlineLevel="1" x14ac:dyDescent="0.35">
      <c r="B37" s="171" t="s">
        <v>849</v>
      </c>
      <c r="C37" s="69">
        <f t="shared" si="0"/>
        <v>5</v>
      </c>
      <c r="E37" s="285"/>
    </row>
    <row r="38" spans="2:5" outlineLevel="1" x14ac:dyDescent="0.35">
      <c r="B38" s="262" t="s">
        <v>850</v>
      </c>
      <c r="C38" s="69">
        <f t="shared" si="0"/>
        <v>6</v>
      </c>
      <c r="E38" s="285"/>
    </row>
    <row r="39" spans="2:5" outlineLevel="1" x14ac:dyDescent="0.35">
      <c r="B39" s="262" t="s">
        <v>912</v>
      </c>
      <c r="C39" s="69">
        <f t="shared" si="0"/>
        <v>7</v>
      </c>
      <c r="E39" s="285"/>
    </row>
    <row r="40" spans="2:5" outlineLevel="1" x14ac:dyDescent="0.35">
      <c r="B40" s="262" t="s">
        <v>851</v>
      </c>
      <c r="C40" s="69">
        <f t="shared" si="0"/>
        <v>8</v>
      </c>
      <c r="E40" s="285"/>
    </row>
    <row r="41" spans="2:5" outlineLevel="1" x14ac:dyDescent="0.35">
      <c r="B41" s="171" t="s">
        <v>836</v>
      </c>
      <c r="C41" s="69">
        <f t="shared" si="0"/>
        <v>9</v>
      </c>
      <c r="E41" s="284"/>
    </row>
    <row r="42" spans="2:5" outlineLevel="1" x14ac:dyDescent="0.35">
      <c r="B42" s="171" t="s">
        <v>852</v>
      </c>
      <c r="C42" s="69">
        <f t="shared" si="0"/>
        <v>10</v>
      </c>
      <c r="E42" s="285"/>
    </row>
    <row r="43" spans="2:5" outlineLevel="1" x14ac:dyDescent="0.35">
      <c r="B43" s="171" t="s">
        <v>910</v>
      </c>
      <c r="C43" s="69">
        <f t="shared" si="0"/>
        <v>11</v>
      </c>
      <c r="E43" s="285"/>
    </row>
    <row r="44" spans="2:5" outlineLevel="1" x14ac:dyDescent="0.35">
      <c r="B44" s="171" t="s">
        <v>853</v>
      </c>
      <c r="C44" s="69">
        <f t="shared" si="0"/>
        <v>12</v>
      </c>
      <c r="E44" s="285"/>
    </row>
    <row r="45" spans="2:5" outlineLevel="1" x14ac:dyDescent="0.35">
      <c r="B45" s="284" t="s">
        <v>909</v>
      </c>
      <c r="C45" s="69">
        <f t="shared" si="0"/>
        <v>13</v>
      </c>
      <c r="E45" s="284"/>
    </row>
    <row r="46" spans="2:5" outlineLevel="1" x14ac:dyDescent="0.35">
      <c r="B46" s="263" t="s">
        <v>913</v>
      </c>
      <c r="C46" s="69">
        <f t="shared" si="0"/>
        <v>14</v>
      </c>
      <c r="E46" s="285"/>
    </row>
    <row r="47" spans="2:5" outlineLevel="1" x14ac:dyDescent="0.35">
      <c r="B47" s="263" t="s">
        <v>888</v>
      </c>
      <c r="C47" s="69">
        <f t="shared" si="0"/>
        <v>15</v>
      </c>
      <c r="E47" s="285"/>
    </row>
    <row r="48" spans="2:5" outlineLevel="1" x14ac:dyDescent="0.35">
      <c r="B48" s="66" t="s">
        <v>854</v>
      </c>
      <c r="C48" s="69">
        <f t="shared" si="0"/>
        <v>16</v>
      </c>
      <c r="E48" s="284"/>
    </row>
    <row r="49" spans="2:5" outlineLevel="1" x14ac:dyDescent="0.35">
      <c r="B49" s="66" t="s">
        <v>855</v>
      </c>
      <c r="C49" s="69">
        <f t="shared" si="0"/>
        <v>17</v>
      </c>
      <c r="E49" s="285"/>
    </row>
    <row r="50" spans="2:5" outlineLevel="1" x14ac:dyDescent="0.35">
      <c r="B50" s="171" t="s">
        <v>889</v>
      </c>
      <c r="C50" s="69">
        <f t="shared" si="0"/>
        <v>18</v>
      </c>
      <c r="E50" s="285"/>
    </row>
    <row r="51" spans="2:5" outlineLevel="1" x14ac:dyDescent="0.35">
      <c r="B51" s="66" t="s">
        <v>856</v>
      </c>
      <c r="C51" s="69">
        <f t="shared" si="0"/>
        <v>19</v>
      </c>
      <c r="E51" s="285"/>
    </row>
    <row r="52" spans="2:5" outlineLevel="1" x14ac:dyDescent="0.35">
      <c r="B52" s="263" t="s">
        <v>857</v>
      </c>
      <c r="C52" s="69">
        <f t="shared" si="0"/>
        <v>20</v>
      </c>
      <c r="E52" s="285"/>
    </row>
    <row r="53" spans="2:5" outlineLevel="1" x14ac:dyDescent="0.35">
      <c r="B53" s="263" t="s">
        <v>858</v>
      </c>
      <c r="C53" s="69">
        <f t="shared" si="0"/>
        <v>21</v>
      </c>
      <c r="E53" s="285"/>
    </row>
    <row r="54" spans="2:5" outlineLevel="1" x14ac:dyDescent="0.35">
      <c r="B54" s="171" t="s">
        <v>859</v>
      </c>
      <c r="C54" s="69">
        <f t="shared" si="0"/>
        <v>22</v>
      </c>
      <c r="E54" s="285"/>
    </row>
    <row r="55" spans="2:5" outlineLevel="1" x14ac:dyDescent="0.35">
      <c r="B55" s="171" t="s">
        <v>860</v>
      </c>
      <c r="C55" s="69">
        <f t="shared" si="0"/>
        <v>23</v>
      </c>
      <c r="E55" s="284"/>
    </row>
    <row r="56" spans="2:5" outlineLevel="1" x14ac:dyDescent="0.35">
      <c r="B56" s="171" t="s">
        <v>925</v>
      </c>
      <c r="C56" s="69">
        <f t="shared" si="0"/>
        <v>24</v>
      </c>
      <c r="E56" s="285"/>
    </row>
    <row r="57" spans="2:5" outlineLevel="1" x14ac:dyDescent="0.35">
      <c r="B57" s="263" t="s">
        <v>890</v>
      </c>
      <c r="C57" s="69">
        <f t="shared" si="0"/>
        <v>25</v>
      </c>
      <c r="E57" s="285"/>
    </row>
    <row r="58" spans="2:5" outlineLevel="1" x14ac:dyDescent="0.35">
      <c r="B58" s="263" t="s">
        <v>877</v>
      </c>
      <c r="C58" s="69">
        <f t="shared" si="0"/>
        <v>26</v>
      </c>
      <c r="E58" s="285"/>
    </row>
    <row r="59" spans="2:5" outlineLevel="1" x14ac:dyDescent="0.35">
      <c r="B59" s="263" t="s">
        <v>861</v>
      </c>
      <c r="C59" s="69">
        <f t="shared" si="0"/>
        <v>27</v>
      </c>
      <c r="E59" s="285"/>
    </row>
    <row r="60" spans="2:5" outlineLevel="1" x14ac:dyDescent="0.35">
      <c r="B60" s="264" t="s">
        <v>862</v>
      </c>
      <c r="C60" s="69">
        <f t="shared" si="0"/>
        <v>28</v>
      </c>
      <c r="E60" s="287"/>
    </row>
    <row r="61" spans="2:5" outlineLevel="1" x14ac:dyDescent="0.35">
      <c r="B61" s="263" t="s">
        <v>863</v>
      </c>
      <c r="C61" s="69">
        <f t="shared" si="0"/>
        <v>29</v>
      </c>
      <c r="E61" s="285"/>
    </row>
    <row r="62" spans="2:5" outlineLevel="1" x14ac:dyDescent="0.35">
      <c r="B62" s="171" t="s">
        <v>864</v>
      </c>
      <c r="C62" s="69">
        <f t="shared" si="0"/>
        <v>30</v>
      </c>
      <c r="E62" s="285"/>
    </row>
    <row r="63" spans="2:5" outlineLevel="1" x14ac:dyDescent="0.35">
      <c r="B63" s="171" t="s">
        <v>915</v>
      </c>
      <c r="C63" s="69">
        <f>C62+1</f>
        <v>31</v>
      </c>
      <c r="E63" s="285"/>
    </row>
    <row r="64" spans="2:5" outlineLevel="1" x14ac:dyDescent="0.35">
      <c r="B64" s="171" t="s">
        <v>916</v>
      </c>
      <c r="C64" s="69">
        <f t="shared" si="0"/>
        <v>32</v>
      </c>
      <c r="E64" s="285"/>
    </row>
    <row r="65" spans="2:5" outlineLevel="1" x14ac:dyDescent="0.35">
      <c r="B65" s="263" t="s">
        <v>917</v>
      </c>
      <c r="C65" s="69">
        <f t="shared" si="0"/>
        <v>33</v>
      </c>
      <c r="E65" s="285"/>
    </row>
    <row r="66" spans="2:5" outlineLevel="1" x14ac:dyDescent="0.35">
      <c r="B66" s="171" t="s">
        <v>918</v>
      </c>
      <c r="C66" s="69">
        <f t="shared" si="0"/>
        <v>34</v>
      </c>
      <c r="E66" s="285"/>
    </row>
    <row r="67" spans="2:5" outlineLevel="1" x14ac:dyDescent="0.35">
      <c r="B67" s="171" t="s">
        <v>914</v>
      </c>
      <c r="C67" s="69">
        <f t="shared" si="0"/>
        <v>35</v>
      </c>
      <c r="E67" s="285"/>
    </row>
    <row r="68" spans="2:5" outlineLevel="1" x14ac:dyDescent="0.35">
      <c r="B68" s="263" t="s">
        <v>865</v>
      </c>
      <c r="C68" s="69">
        <f t="shared" si="0"/>
        <v>36</v>
      </c>
      <c r="E68" s="285"/>
    </row>
    <row r="69" spans="2:5" outlineLevel="1" x14ac:dyDescent="0.35">
      <c r="B69" s="262" t="s">
        <v>866</v>
      </c>
      <c r="C69" s="69">
        <f t="shared" si="0"/>
        <v>37</v>
      </c>
      <c r="E69" s="285"/>
    </row>
    <row r="70" spans="2:5" outlineLevel="1" x14ac:dyDescent="0.35">
      <c r="B70" s="264" t="s">
        <v>867</v>
      </c>
      <c r="C70" s="69">
        <f t="shared" si="0"/>
        <v>38</v>
      </c>
      <c r="E70" s="285"/>
    </row>
    <row r="71" spans="2:5" outlineLevel="1" x14ac:dyDescent="0.35">
      <c r="B71" s="171" t="s">
        <v>926</v>
      </c>
      <c r="C71" s="69">
        <f t="shared" si="0"/>
        <v>39</v>
      </c>
      <c r="E71" s="285"/>
    </row>
    <row r="72" spans="2:5" outlineLevel="1" x14ac:dyDescent="0.35">
      <c r="B72" s="171" t="s">
        <v>868</v>
      </c>
      <c r="C72" s="69">
        <f t="shared" si="0"/>
        <v>40</v>
      </c>
      <c r="E72" s="285"/>
    </row>
    <row r="73" spans="2:5" outlineLevel="1" x14ac:dyDescent="0.35">
      <c r="B73" s="264" t="s">
        <v>869</v>
      </c>
      <c r="C73" s="69">
        <f t="shared" si="0"/>
        <v>41</v>
      </c>
      <c r="E73" s="285"/>
    </row>
    <row r="74" spans="2:5" ht="15" outlineLevel="1" x14ac:dyDescent="0.35">
      <c r="B74" s="171" t="s">
        <v>870</v>
      </c>
      <c r="C74" s="69">
        <f t="shared" si="0"/>
        <v>42</v>
      </c>
      <c r="E74" s="286"/>
    </row>
    <row r="75" spans="2:5" outlineLevel="1" x14ac:dyDescent="0.35">
      <c r="B75" s="171" t="s">
        <v>927</v>
      </c>
      <c r="C75" s="69">
        <f t="shared" si="0"/>
        <v>43</v>
      </c>
      <c r="E75" s="285"/>
    </row>
    <row r="76" spans="2:5" outlineLevel="1" x14ac:dyDescent="0.35">
      <c r="B76" s="264" t="s">
        <v>919</v>
      </c>
      <c r="C76" s="69">
        <f t="shared" si="0"/>
        <v>44</v>
      </c>
      <c r="E76" s="285"/>
    </row>
    <row r="77" spans="2:5" outlineLevel="1" x14ac:dyDescent="0.35">
      <c r="B77" s="264" t="s">
        <v>835</v>
      </c>
      <c r="C77" s="69">
        <f t="shared" si="0"/>
        <v>45</v>
      </c>
      <c r="E77" s="284"/>
    </row>
    <row r="78" spans="2:5" outlineLevel="1" x14ac:dyDescent="0.35">
      <c r="B78" s="264" t="s">
        <v>891</v>
      </c>
      <c r="C78" s="69">
        <f t="shared" si="0"/>
        <v>46</v>
      </c>
      <c r="E78" s="285"/>
    </row>
    <row r="79" spans="2:5" outlineLevel="1" x14ac:dyDescent="0.35">
      <c r="B79" s="264" t="s">
        <v>892</v>
      </c>
      <c r="C79" s="69">
        <f t="shared" si="0"/>
        <v>47</v>
      </c>
      <c r="E79" s="284"/>
    </row>
    <row r="80" spans="2:5" outlineLevel="1" x14ac:dyDescent="0.35">
      <c r="B80" s="264" t="s">
        <v>871</v>
      </c>
      <c r="C80" s="69">
        <f t="shared" si="0"/>
        <v>48</v>
      </c>
      <c r="E80" s="285"/>
    </row>
    <row r="81" spans="2:5" outlineLevel="1" x14ac:dyDescent="0.35">
      <c r="B81" s="264" t="s">
        <v>872</v>
      </c>
      <c r="C81" s="69">
        <f t="shared" si="0"/>
        <v>49</v>
      </c>
      <c r="E81" s="285"/>
    </row>
    <row r="82" spans="2:5" ht="14.25" customHeight="1" outlineLevel="1" x14ac:dyDescent="0.35">
      <c r="B82" s="264" t="s">
        <v>873</v>
      </c>
      <c r="C82" s="69">
        <f t="shared" si="0"/>
        <v>50</v>
      </c>
      <c r="E82" s="285"/>
    </row>
    <row r="83" spans="2:5" outlineLevel="1" x14ac:dyDescent="0.35">
      <c r="B83" s="171" t="s">
        <v>874</v>
      </c>
      <c r="C83" s="69">
        <f t="shared" si="0"/>
        <v>51</v>
      </c>
      <c r="E83" s="285"/>
    </row>
    <row r="84" spans="2:5" outlineLevel="1" x14ac:dyDescent="0.35">
      <c r="B84" s="264" t="s">
        <v>875</v>
      </c>
      <c r="C84" s="69">
        <f t="shared" si="0"/>
        <v>52</v>
      </c>
      <c r="E84" s="285"/>
    </row>
    <row r="85" spans="2:5" outlineLevel="1" x14ac:dyDescent="0.35">
      <c r="B85" s="127" t="str">
        <f>'Paramètres '!I11</f>
        <v>réserve 3</v>
      </c>
      <c r="C85" s="69">
        <f t="shared" si="0"/>
        <v>53</v>
      </c>
      <c r="E85" s="285"/>
    </row>
    <row r="86" spans="2:5" outlineLevel="1" x14ac:dyDescent="0.35">
      <c r="B86" s="127" t="str">
        <f>'Paramètres '!I12</f>
        <v>réserve 4</v>
      </c>
      <c r="C86" s="69">
        <f t="shared" si="0"/>
        <v>54</v>
      </c>
      <c r="E86" s="285"/>
    </row>
    <row r="87" spans="2:5" outlineLevel="1" x14ac:dyDescent="0.35">
      <c r="B87" s="127" t="str">
        <f>'Paramètres '!I13</f>
        <v>réserve 5</v>
      </c>
      <c r="C87" s="69">
        <f t="shared" si="0"/>
        <v>55</v>
      </c>
      <c r="E87" s="285"/>
    </row>
    <row r="88" spans="2:5" outlineLevel="1" x14ac:dyDescent="0.35">
      <c r="B88" s="127" t="str">
        <f>'Paramètres '!I14</f>
        <v>réserve 6</v>
      </c>
      <c r="C88" s="69">
        <f t="shared" si="0"/>
        <v>56</v>
      </c>
      <c r="E88" s="284"/>
    </row>
    <row r="89" spans="2:5" outlineLevel="1" x14ac:dyDescent="0.35">
      <c r="B89" s="127" t="str">
        <f>'Paramètres '!I15</f>
        <v>réserve 7</v>
      </c>
      <c r="C89" s="69">
        <f t="shared" si="0"/>
        <v>57</v>
      </c>
    </row>
    <row r="90" spans="2:5" outlineLevel="1" x14ac:dyDescent="0.35">
      <c r="B90" s="127" t="str">
        <f>'Paramètres '!I16</f>
        <v>réserve 8</v>
      </c>
      <c r="C90" s="69">
        <f t="shared" si="0"/>
        <v>58</v>
      </c>
    </row>
    <row r="91" spans="2:5" outlineLevel="1" x14ac:dyDescent="0.35">
      <c r="B91" s="127" t="str">
        <f>'Paramètres '!I17</f>
        <v>réserve 9</v>
      </c>
      <c r="C91" s="69">
        <f t="shared" si="0"/>
        <v>59</v>
      </c>
    </row>
    <row r="92" spans="2:5" outlineLevel="1" x14ac:dyDescent="0.35">
      <c r="B92" s="127" t="str">
        <f>'Paramètres '!I18</f>
        <v>réserve 10</v>
      </c>
      <c r="C92" s="69">
        <f t="shared" si="0"/>
        <v>60</v>
      </c>
    </row>
    <row r="93" spans="2:5" outlineLevel="1" x14ac:dyDescent="0.35">
      <c r="B93" s="127"/>
    </row>
    <row r="94" spans="2:5" outlineLevel="1" x14ac:dyDescent="0.35"/>
    <row r="95" spans="2:5" outlineLevel="1" x14ac:dyDescent="0.35"/>
    <row r="96" spans="2:5" outlineLevel="1" x14ac:dyDescent="0.35"/>
    <row r="97" outlineLevel="1" x14ac:dyDescent="0.35"/>
    <row r="98" outlineLevel="1" x14ac:dyDescent="0.35"/>
  </sheetData>
  <sheetProtection formatCells="0"/>
  <mergeCells count="17">
    <mergeCell ref="B17:C17"/>
    <mergeCell ref="B18:C18"/>
    <mergeCell ref="A22:G22"/>
    <mergeCell ref="A10:C10"/>
    <mergeCell ref="A11:C11"/>
    <mergeCell ref="A12:C12"/>
    <mergeCell ref="A13:C13"/>
    <mergeCell ref="D10:G10"/>
    <mergeCell ref="D11:G11"/>
    <mergeCell ref="A19:C19"/>
    <mergeCell ref="D12:G12"/>
    <mergeCell ref="A2:G2"/>
    <mergeCell ref="A4:G4"/>
    <mergeCell ref="A16:C16"/>
    <mergeCell ref="D13:G13"/>
    <mergeCell ref="A15:C15"/>
    <mergeCell ref="A8:G8"/>
  </mergeCells>
  <phoneticPr fontId="4" type="noConversion"/>
  <conditionalFormatting sqref="D10:D13">
    <cfRule type="expression" dxfId="410" priority="1" stopIfTrue="1">
      <formula>$D10=""</formula>
    </cfRule>
  </conditionalFormatting>
  <conditionalFormatting sqref="D16:G19">
    <cfRule type="expression" dxfId="409" priority="2" stopIfTrue="1">
      <formula>D16=""</formula>
    </cfRule>
  </conditionalFormatting>
  <dataValidations count="1">
    <dataValidation type="list" allowBlank="1" showInputMessage="1" showErrorMessage="1" sqref="D10:G10" xr:uid="{931C8C37-B404-4721-8615-ABA407F264B6}">
      <formula1>$B$33:$B$92</formula1>
    </dataValidation>
  </dataValidations>
  <printOptions horizontalCentered="1" verticalCentered="1"/>
  <pageMargins left="0.27559055118110237" right="0.19685039370078741" top="0.39370078740157483" bottom="0.39370078740157483" header="0.19685039370078741" footer="0.19685039370078741"/>
  <pageSetup paperSize="9" scale="71" orientation="landscape" r:id="rId1"/>
  <headerFooter alignWithMargins="0">
    <oddFooter>&amp;L04/2023
&amp;Rpage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B27"/>
  <sheetViews>
    <sheetView view="pageBreakPreview" topLeftCell="A5" zoomScale="120" zoomScaleNormal="100" zoomScaleSheetLayoutView="120" workbookViewId="0">
      <selection activeCell="B15" sqref="B15"/>
    </sheetView>
  </sheetViews>
  <sheetFormatPr baseColWidth="10" defaultColWidth="11.44140625" defaultRowHeight="14.4" x14ac:dyDescent="0.35"/>
  <cols>
    <col min="1" max="1" width="17.109375" customWidth="1"/>
    <col min="2" max="2" width="83.44140625" customWidth="1"/>
  </cols>
  <sheetData>
    <row r="1" spans="1:2" ht="32.25" customHeight="1" thickBot="1" x14ac:dyDescent="0.4">
      <c r="A1" s="329" t="s">
        <v>784</v>
      </c>
      <c r="B1" s="330"/>
    </row>
    <row r="3" spans="1:2" ht="15" thickBot="1" x14ac:dyDescent="0.4">
      <c r="B3" s="109" t="s">
        <v>785</v>
      </c>
    </row>
    <row r="4" spans="1:2" ht="15" thickBot="1" x14ac:dyDescent="0.4">
      <c r="A4" s="108" t="s">
        <v>348</v>
      </c>
      <c r="B4" s="292" t="s">
        <v>788</v>
      </c>
    </row>
    <row r="5" spans="1:2" x14ac:dyDescent="0.35">
      <c r="B5" s="34"/>
    </row>
    <row r="6" spans="1:2" ht="15" thickBot="1" x14ac:dyDescent="0.4">
      <c r="B6" s="110" t="s">
        <v>350</v>
      </c>
    </row>
    <row r="7" spans="1:2" ht="15" thickBot="1" x14ac:dyDescent="0.4">
      <c r="A7" s="111" t="s">
        <v>349</v>
      </c>
      <c r="B7" s="292" t="s">
        <v>812</v>
      </c>
    </row>
    <row r="8" spans="1:2" x14ac:dyDescent="0.35">
      <c r="B8" s="129"/>
    </row>
    <row r="9" spans="1:2" ht="15" thickBot="1" x14ac:dyDescent="0.4"/>
    <row r="10" spans="1:2" ht="42" customHeight="1" thickBot="1" x14ac:dyDescent="0.4">
      <c r="A10" s="329" t="s">
        <v>786</v>
      </c>
      <c r="B10" s="330"/>
    </row>
    <row r="11" spans="1:2" x14ac:dyDescent="0.35">
      <c r="A11" s="107"/>
    </row>
    <row r="12" spans="1:2" ht="15" thickBot="1" x14ac:dyDescent="0.4">
      <c r="B12" s="109" t="str">
        <f>CONCATENATE("En direct chez ",'entete électricité'!D10)</f>
        <v>En direct chez Nom du Fournisseur</v>
      </c>
    </row>
    <row r="13" spans="1:2" ht="15" thickBot="1" x14ac:dyDescent="0.4">
      <c r="A13" s="108" t="s">
        <v>348</v>
      </c>
      <c r="B13" s="293"/>
    </row>
    <row r="14" spans="1:2" x14ac:dyDescent="0.35">
      <c r="B14" s="34"/>
    </row>
    <row r="15" spans="1:2" ht="15" thickBot="1" x14ac:dyDescent="0.4">
      <c r="B15" s="110" t="str">
        <f>CONCATENATE("En copie chez ",'entete électricité'!D10)</f>
        <v>En copie chez Nom du Fournisseur</v>
      </c>
    </row>
    <row r="16" spans="1:2" ht="15" thickBot="1" x14ac:dyDescent="0.4">
      <c r="A16" s="111" t="s">
        <v>349</v>
      </c>
      <c r="B16" s="294"/>
    </row>
    <row r="17" spans="2:2" x14ac:dyDescent="0.35">
      <c r="B17" s="295"/>
    </row>
    <row r="18" spans="2:2" x14ac:dyDescent="0.35">
      <c r="B18" s="296"/>
    </row>
    <row r="19" spans="2:2" x14ac:dyDescent="0.35">
      <c r="B19" s="296"/>
    </row>
    <row r="20" spans="2:2" x14ac:dyDescent="0.35">
      <c r="B20" s="296"/>
    </row>
    <row r="21" spans="2:2" x14ac:dyDescent="0.35">
      <c r="B21" s="296"/>
    </row>
    <row r="22" spans="2:2" x14ac:dyDescent="0.35">
      <c r="B22" s="296"/>
    </row>
    <row r="23" spans="2:2" x14ac:dyDescent="0.35">
      <c r="B23" s="296"/>
    </row>
    <row r="24" spans="2:2" x14ac:dyDescent="0.35">
      <c r="B24" s="296"/>
    </row>
    <row r="25" spans="2:2" x14ac:dyDescent="0.35">
      <c r="B25" s="296"/>
    </row>
    <row r="26" spans="2:2" x14ac:dyDescent="0.35">
      <c r="B26" s="115"/>
    </row>
    <row r="27" spans="2:2" x14ac:dyDescent="0.35">
      <c r="B27" s="115"/>
    </row>
  </sheetData>
  <sheetProtection algorithmName="SHA-512" hashValue="Ny8wtO9lDK0OJuIHHR6o2luqMzp6tJ/J9IJFBpxKsnJYuM129vqxtwlYkx/rU431s+HFyXc2I3/7IGqtjJyebA==" saltValue="AfzOr5vrEXFAcsUzFXSDRQ==" spinCount="100000" sheet="1" objects="1" scenarios="1"/>
  <mergeCells count="2">
    <mergeCell ref="A10:B10"/>
    <mergeCell ref="A1:B1"/>
  </mergeCells>
  <hyperlinks>
    <hyperlink ref="B7" r:id="rId1" xr:uid="{00000000-0004-0000-0100-000000000000}"/>
  </hyperlinks>
  <printOptions horizontalCentered="1" verticalCentered="1"/>
  <pageMargins left="0.27559055118110237" right="0.19685039370078741" top="0.39370078740157483" bottom="0.39370078740157483" header="0.19685039370078741" footer="0.19685039370078741"/>
  <pageSetup paperSize="9" orientation="landscape" r:id="rId2"/>
  <headerFooter alignWithMargins="0">
    <oddFooter>&amp;L04/2023
&amp;Rpage &amp;P / &amp;N</oddFooter>
  </headerFooter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6">
    <pageSetUpPr fitToPage="1"/>
  </sheetPr>
  <dimension ref="A1:AJ188"/>
  <sheetViews>
    <sheetView view="pageBreakPreview" zoomScale="85" zoomScaleNormal="100" zoomScaleSheetLayoutView="85" workbookViewId="0">
      <pane ySplit="10" topLeftCell="A20" activePane="bottomLeft" state="frozen"/>
      <selection activeCell="D28" sqref="D28"/>
      <selection pane="bottomLeft" activeCell="I23" sqref="I23"/>
    </sheetView>
  </sheetViews>
  <sheetFormatPr baseColWidth="10" defaultColWidth="11.44140625" defaultRowHeight="14.4" x14ac:dyDescent="0.35"/>
  <cols>
    <col min="1" max="1" width="3.109375" customWidth="1"/>
    <col min="2" max="2" width="20.44140625" customWidth="1"/>
    <col min="3" max="5" width="15.6640625" customWidth="1"/>
    <col min="6" max="6" width="20.5546875" customWidth="1"/>
    <col min="7" max="9" width="15.6640625" customWidth="1"/>
    <col min="10" max="10" width="21.44140625" customWidth="1"/>
    <col min="11" max="13" width="15.6640625" customWidth="1"/>
    <col min="14" max="14" width="21.5546875" customWidth="1"/>
    <col min="15" max="17" width="15.6640625" customWidth="1"/>
  </cols>
  <sheetData>
    <row r="1" spans="1:36" ht="23.25" customHeight="1" x14ac:dyDescent="0.35">
      <c r="A1" s="352" t="s">
        <v>393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</row>
    <row r="2" spans="1:36" ht="9.75" customHeight="1" x14ac:dyDescent="0.35"/>
    <row r="3" spans="1:36" ht="71.25" customHeight="1" x14ac:dyDescent="0.35">
      <c r="A3" s="353" t="s">
        <v>895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</row>
    <row r="4" spans="1:36" ht="6" customHeight="1" thickBot="1" x14ac:dyDescent="0.4">
      <c r="A4" s="66"/>
    </row>
    <row r="5" spans="1:36" ht="15.6" thickTop="1" thickBot="1" x14ac:dyDescent="0.4">
      <c r="B5" s="354" t="str">
        <f>CONCATENATE("1er trimestre ",'Paramètres '!B3)</f>
        <v>1er trimestre 2023</v>
      </c>
      <c r="C5" s="355"/>
      <c r="D5" s="355"/>
      <c r="E5" s="356"/>
      <c r="F5" s="354" t="str">
        <f>CONCATENATE("2ème trimestre ",'Paramètres '!B3)</f>
        <v>2ème trimestre 2023</v>
      </c>
      <c r="G5" s="355"/>
      <c r="H5" s="355"/>
      <c r="I5" s="357"/>
      <c r="J5" s="358" t="str">
        <f>CONCATENATE("3ème trimestre ",'Paramètres '!B3)</f>
        <v>3ème trimestre 2023</v>
      </c>
      <c r="K5" s="355"/>
      <c r="L5" s="355"/>
      <c r="M5" s="356"/>
      <c r="N5" s="354" t="str">
        <f>CONCATENATE("4ème trimestre ",'Paramètres '!B3)</f>
        <v>4ème trimestre 2023</v>
      </c>
      <c r="O5" s="355"/>
      <c r="P5" s="355"/>
      <c r="Q5" s="357"/>
    </row>
    <row r="6" spans="1:36" s="57" customFormat="1" ht="45.75" customHeight="1" thickBot="1" x14ac:dyDescent="0.4">
      <c r="B6" s="336" t="s">
        <v>392</v>
      </c>
      <c r="C6" s="337"/>
      <c r="D6" s="340" t="s">
        <v>394</v>
      </c>
      <c r="E6" s="341"/>
      <c r="F6" s="344" t="str">
        <f>B6</f>
        <v>N total de clients finals alimentés via LD</v>
      </c>
      <c r="G6" s="345"/>
      <c r="H6" s="346" t="str">
        <f>D6</f>
        <v>E totale fournie via LD (MWh)</v>
      </c>
      <c r="I6" s="347"/>
      <c r="J6" s="350" t="str">
        <f>F6</f>
        <v>N total de clients finals alimentés via LD</v>
      </c>
      <c r="K6" s="351"/>
      <c r="L6" s="346" t="str">
        <f>H6</f>
        <v>E totale fournie via LD (MWh)</v>
      </c>
      <c r="M6" s="347"/>
      <c r="N6" s="344" t="str">
        <f>J6</f>
        <v>N total de clients finals alimentés via LD</v>
      </c>
      <c r="O6" s="345"/>
      <c r="P6" s="346" t="str">
        <f>L6</f>
        <v>E totale fournie via LD (MWh)</v>
      </c>
      <c r="Q6" s="347"/>
    </row>
    <row r="7" spans="1:36" s="57" customFormat="1" ht="15" thickBot="1" x14ac:dyDescent="0.4">
      <c r="B7" s="338">
        <f>60-COUNTBLANK(B11:B70)</f>
        <v>0</v>
      </c>
      <c r="C7" s="339"/>
      <c r="D7" s="342">
        <f>ROUND(SUM(E11:E70),3)</f>
        <v>0</v>
      </c>
      <c r="E7" s="343"/>
      <c r="F7" s="348">
        <f>60-COUNTBLANK(F11:F70)</f>
        <v>0</v>
      </c>
      <c r="G7" s="349"/>
      <c r="H7" s="342">
        <f>ROUND(SUM(I11:I70),3)</f>
        <v>0</v>
      </c>
      <c r="I7" s="343"/>
      <c r="J7" s="338">
        <f>60-COUNTBLANK(J11:J70)</f>
        <v>0</v>
      </c>
      <c r="K7" s="339"/>
      <c r="L7" s="342">
        <f>ROUND(SUM(M11:M70),3)</f>
        <v>0</v>
      </c>
      <c r="M7" s="343"/>
      <c r="N7" s="348">
        <f>60-COUNTBLANK(N11:N70)</f>
        <v>0</v>
      </c>
      <c r="O7" s="349"/>
      <c r="P7" s="342">
        <f>ROUND(SUM(Q11:Q70),3)</f>
        <v>0</v>
      </c>
      <c r="Q7" s="342"/>
    </row>
    <row r="8" spans="1:36" ht="15.6" thickTop="1" thickBot="1" x14ac:dyDescent="0.4">
      <c r="B8" s="187"/>
      <c r="C8" s="187"/>
      <c r="D8" s="187"/>
      <c r="E8" s="187"/>
      <c r="F8" s="187"/>
      <c r="G8" s="187"/>
      <c r="H8" s="187"/>
      <c r="I8" s="187"/>
    </row>
    <row r="9" spans="1:36" ht="15" thickBot="1" x14ac:dyDescent="0.4">
      <c r="B9" s="331" t="str">
        <f>B5</f>
        <v>1er trimestre 2023</v>
      </c>
      <c r="C9" s="332"/>
      <c r="D9" s="332"/>
      <c r="E9" s="333"/>
      <c r="F9" s="334" t="str">
        <f>F5</f>
        <v>2ème trimestre 2023</v>
      </c>
      <c r="G9" s="332"/>
      <c r="H9" s="332"/>
      <c r="I9" s="335"/>
      <c r="J9" s="331" t="str">
        <f>J5</f>
        <v>3ème trimestre 2023</v>
      </c>
      <c r="K9" s="332"/>
      <c r="L9" s="332"/>
      <c r="M9" s="333"/>
      <c r="N9" s="334" t="str">
        <f>N5</f>
        <v>4ème trimestre 2023</v>
      </c>
      <c r="O9" s="332"/>
      <c r="P9" s="332"/>
      <c r="Q9" s="333"/>
    </row>
    <row r="10" spans="1:36" s="57" customFormat="1" ht="64.5" customHeight="1" thickBot="1" x14ac:dyDescent="0.4">
      <c r="B10" s="189" t="s">
        <v>395</v>
      </c>
      <c r="C10" s="303" t="s">
        <v>893</v>
      </c>
      <c r="D10" s="176" t="s">
        <v>397</v>
      </c>
      <c r="E10" s="179" t="s">
        <v>396</v>
      </c>
      <c r="F10" s="197" t="str">
        <f t="shared" ref="F10:P10" si="0">B10</f>
        <v>Dénomination du client final  alimenté via LD (a)</v>
      </c>
      <c r="G10" s="198" t="str">
        <f t="shared" si="0"/>
        <v>Numéro du site de production (SPW) (b)</v>
      </c>
      <c r="H10" s="199" t="str">
        <f t="shared" si="0"/>
        <v>Type d'électricité fournie (verte/grise) (c)</v>
      </c>
      <c r="I10" s="200" t="str">
        <f t="shared" si="0"/>
        <v>Energie fournie via LD  (en MWh) (d)</v>
      </c>
      <c r="J10" s="177" t="str">
        <f t="shared" si="0"/>
        <v>Dénomination du client final  alimenté via LD (a)</v>
      </c>
      <c r="K10" s="178" t="str">
        <f t="shared" si="0"/>
        <v>Numéro du site de production (SPW) (b)</v>
      </c>
      <c r="L10" s="176" t="str">
        <f t="shared" si="0"/>
        <v>Type d'électricité fournie (verte/grise) (c)</v>
      </c>
      <c r="M10" s="179" t="str">
        <f t="shared" si="0"/>
        <v>Energie fournie via LD  (en MWh) (d)</v>
      </c>
      <c r="N10" s="197" t="str">
        <f t="shared" si="0"/>
        <v>Dénomination du client final  alimenté via LD (a)</v>
      </c>
      <c r="O10" s="198" t="str">
        <f t="shared" si="0"/>
        <v>Numéro du site de production (SPW) (b)</v>
      </c>
      <c r="P10" s="199" t="str">
        <f t="shared" si="0"/>
        <v>Type d'électricité fournie (verte/grise) (c)</v>
      </c>
      <c r="Q10" s="179" t="str">
        <f t="shared" ref="Q10" si="1">M10</f>
        <v>Energie fournie via LD  (en MWh) (d)</v>
      </c>
    </row>
    <row r="11" spans="1:36" s="117" customFormat="1" x14ac:dyDescent="0.35">
      <c r="A11" s="133">
        <v>1</v>
      </c>
      <c r="B11" s="243"/>
      <c r="C11" s="172"/>
      <c r="D11" s="172" t="s">
        <v>404</v>
      </c>
      <c r="E11" s="175"/>
      <c r="F11" s="243"/>
      <c r="G11" s="172"/>
      <c r="H11" s="172" t="s">
        <v>404</v>
      </c>
      <c r="I11" s="196"/>
      <c r="J11" s="243"/>
      <c r="K11" s="172"/>
      <c r="L11" s="173"/>
      <c r="M11" s="175"/>
      <c r="N11" s="245"/>
      <c r="O11" s="194"/>
      <c r="P11" s="195"/>
      <c r="Q11" s="175"/>
      <c r="AJ11" s="171" t="s">
        <v>404</v>
      </c>
    </row>
    <row r="12" spans="1:36" s="117" customFormat="1" x14ac:dyDescent="0.35">
      <c r="A12" s="134">
        <f>A11+1</f>
        <v>2</v>
      </c>
      <c r="B12" s="244"/>
      <c r="C12" s="167"/>
      <c r="D12" s="167"/>
      <c r="E12" s="135"/>
      <c r="F12" s="246"/>
      <c r="G12" s="168"/>
      <c r="H12" s="174"/>
      <c r="I12" s="188"/>
      <c r="J12" s="244"/>
      <c r="K12" s="167"/>
      <c r="L12" s="173"/>
      <c r="M12" s="135"/>
      <c r="N12" s="246"/>
      <c r="O12" s="168"/>
      <c r="P12" s="174"/>
      <c r="Q12" s="135"/>
      <c r="AJ12" s="171" t="s">
        <v>405</v>
      </c>
    </row>
    <row r="13" spans="1:36" s="117" customFormat="1" x14ac:dyDescent="0.35">
      <c r="A13" s="134">
        <f t="shared" ref="A13:A70" si="2">A12+1</f>
        <v>3</v>
      </c>
      <c r="B13" s="244"/>
      <c r="C13" s="167"/>
      <c r="D13" s="167"/>
      <c r="E13" s="135"/>
      <c r="F13" s="246"/>
      <c r="G13" s="168"/>
      <c r="H13" s="174"/>
      <c r="I13" s="188"/>
      <c r="J13" s="244"/>
      <c r="K13" s="167"/>
      <c r="L13" s="173"/>
      <c r="M13" s="135"/>
      <c r="N13" s="246"/>
      <c r="O13" s="168"/>
      <c r="P13" s="174"/>
      <c r="Q13" s="135"/>
    </row>
    <row r="14" spans="1:36" s="117" customFormat="1" x14ac:dyDescent="0.35">
      <c r="A14" s="134">
        <f t="shared" si="2"/>
        <v>4</v>
      </c>
      <c r="B14" s="244"/>
      <c r="C14" s="167"/>
      <c r="D14" s="167"/>
      <c r="E14" s="135"/>
      <c r="F14" s="246"/>
      <c r="G14" s="168"/>
      <c r="H14" s="174"/>
      <c r="I14" s="188"/>
      <c r="J14" s="244"/>
      <c r="K14" s="167"/>
      <c r="L14" s="173"/>
      <c r="M14" s="135"/>
      <c r="N14" s="246"/>
      <c r="O14" s="168"/>
      <c r="P14" s="174"/>
      <c r="Q14" s="135"/>
    </row>
    <row r="15" spans="1:36" s="117" customFormat="1" x14ac:dyDescent="0.35">
      <c r="A15" s="134">
        <f t="shared" si="2"/>
        <v>5</v>
      </c>
      <c r="B15" s="244"/>
      <c r="C15" s="167"/>
      <c r="D15" s="167"/>
      <c r="E15" s="135"/>
      <c r="F15" s="246"/>
      <c r="G15" s="168"/>
      <c r="H15" s="174"/>
      <c r="I15" s="188"/>
      <c r="J15" s="244"/>
      <c r="K15" s="167"/>
      <c r="L15" s="173"/>
      <c r="M15" s="135"/>
      <c r="N15" s="246"/>
      <c r="O15" s="168"/>
      <c r="P15" s="174"/>
      <c r="Q15" s="135"/>
    </row>
    <row r="16" spans="1:36" s="117" customFormat="1" x14ac:dyDescent="0.35">
      <c r="A16" s="134">
        <f t="shared" si="2"/>
        <v>6</v>
      </c>
      <c r="B16" s="244"/>
      <c r="C16" s="167"/>
      <c r="D16" s="167"/>
      <c r="E16" s="135"/>
      <c r="F16" s="246"/>
      <c r="G16" s="168"/>
      <c r="H16" s="174"/>
      <c r="I16" s="188"/>
      <c r="J16" s="244"/>
      <c r="K16" s="167"/>
      <c r="L16" s="173"/>
      <c r="M16" s="135"/>
      <c r="N16" s="246"/>
      <c r="O16" s="168"/>
      <c r="P16" s="174"/>
      <c r="Q16" s="135"/>
    </row>
    <row r="17" spans="1:17" s="117" customFormat="1" x14ac:dyDescent="0.35">
      <c r="A17" s="134">
        <f t="shared" si="2"/>
        <v>7</v>
      </c>
      <c r="B17" s="244"/>
      <c r="C17" s="167"/>
      <c r="D17" s="167"/>
      <c r="E17" s="135"/>
      <c r="F17" s="246"/>
      <c r="G17" s="168"/>
      <c r="H17" s="174"/>
      <c r="I17" s="188"/>
      <c r="J17" s="244"/>
      <c r="K17" s="167"/>
      <c r="L17" s="173"/>
      <c r="M17" s="135"/>
      <c r="N17" s="246"/>
      <c r="O17" s="168"/>
      <c r="P17" s="174"/>
      <c r="Q17" s="135"/>
    </row>
    <row r="18" spans="1:17" s="117" customFormat="1" x14ac:dyDescent="0.35">
      <c r="A18" s="134">
        <f t="shared" si="2"/>
        <v>8</v>
      </c>
      <c r="B18" s="244"/>
      <c r="C18" s="167"/>
      <c r="D18" s="167"/>
      <c r="E18" s="135"/>
      <c r="F18" s="246"/>
      <c r="G18" s="168"/>
      <c r="H18" s="174"/>
      <c r="I18" s="188"/>
      <c r="J18" s="244"/>
      <c r="K18" s="167"/>
      <c r="L18" s="173"/>
      <c r="M18" s="135"/>
      <c r="N18" s="246"/>
      <c r="O18" s="168"/>
      <c r="P18" s="174"/>
      <c r="Q18" s="135"/>
    </row>
    <row r="19" spans="1:17" s="117" customFormat="1" x14ac:dyDescent="0.35">
      <c r="A19" s="134">
        <f t="shared" si="2"/>
        <v>9</v>
      </c>
      <c r="B19" s="244"/>
      <c r="C19" s="167"/>
      <c r="D19" s="167"/>
      <c r="E19" s="135"/>
      <c r="F19" s="246"/>
      <c r="G19" s="168"/>
      <c r="H19" s="174"/>
      <c r="I19" s="188"/>
      <c r="J19" s="244"/>
      <c r="K19" s="167"/>
      <c r="L19" s="173"/>
      <c r="M19" s="135"/>
      <c r="N19" s="246"/>
      <c r="O19" s="168"/>
      <c r="P19" s="174"/>
      <c r="Q19" s="135"/>
    </row>
    <row r="20" spans="1:17" s="117" customFormat="1" x14ac:dyDescent="0.35">
      <c r="A20" s="134">
        <f t="shared" si="2"/>
        <v>10</v>
      </c>
      <c r="B20" s="244"/>
      <c r="C20" s="167"/>
      <c r="D20" s="167"/>
      <c r="E20" s="135"/>
      <c r="F20" s="246"/>
      <c r="G20" s="168"/>
      <c r="H20" s="174"/>
      <c r="I20" s="188"/>
      <c r="J20" s="244"/>
      <c r="K20" s="167"/>
      <c r="L20" s="173"/>
      <c r="M20" s="135"/>
      <c r="N20" s="246"/>
      <c r="O20" s="168"/>
      <c r="P20" s="174"/>
      <c r="Q20" s="135"/>
    </row>
    <row r="21" spans="1:17" s="117" customFormat="1" x14ac:dyDescent="0.35">
      <c r="A21" s="134">
        <f t="shared" si="2"/>
        <v>11</v>
      </c>
      <c r="B21" s="244"/>
      <c r="C21" s="167"/>
      <c r="D21" s="167"/>
      <c r="E21" s="135"/>
      <c r="F21" s="246"/>
      <c r="G21" s="168"/>
      <c r="H21" s="174"/>
      <c r="I21" s="188"/>
      <c r="J21" s="244"/>
      <c r="K21" s="167"/>
      <c r="L21" s="173"/>
      <c r="M21" s="135"/>
      <c r="N21" s="246"/>
      <c r="O21" s="168"/>
      <c r="P21" s="174"/>
      <c r="Q21" s="135"/>
    </row>
    <row r="22" spans="1:17" s="117" customFormat="1" x14ac:dyDescent="0.35">
      <c r="A22" s="134">
        <f t="shared" si="2"/>
        <v>12</v>
      </c>
      <c r="B22" s="244"/>
      <c r="C22" s="167"/>
      <c r="D22" s="167"/>
      <c r="E22" s="135"/>
      <c r="F22" s="246"/>
      <c r="G22" s="168"/>
      <c r="H22" s="174"/>
      <c r="I22" s="188"/>
      <c r="J22" s="244"/>
      <c r="K22" s="167"/>
      <c r="L22" s="173"/>
      <c r="M22" s="135"/>
      <c r="N22" s="246"/>
      <c r="O22" s="168"/>
      <c r="P22" s="174"/>
      <c r="Q22" s="135"/>
    </row>
    <row r="23" spans="1:17" s="117" customFormat="1" x14ac:dyDescent="0.35">
      <c r="A23" s="134">
        <f t="shared" si="2"/>
        <v>13</v>
      </c>
      <c r="B23" s="244"/>
      <c r="C23" s="167"/>
      <c r="D23" s="167"/>
      <c r="E23" s="135"/>
      <c r="F23" s="246"/>
      <c r="G23" s="168"/>
      <c r="H23" s="174"/>
      <c r="I23" s="188"/>
      <c r="J23" s="244"/>
      <c r="K23" s="167"/>
      <c r="L23" s="173"/>
      <c r="M23" s="135"/>
      <c r="N23" s="246"/>
      <c r="O23" s="168"/>
      <c r="P23" s="174"/>
      <c r="Q23" s="135"/>
    </row>
    <row r="24" spans="1:17" s="117" customFormat="1" x14ac:dyDescent="0.35">
      <c r="A24" s="134">
        <f t="shared" si="2"/>
        <v>14</v>
      </c>
      <c r="B24" s="244"/>
      <c r="C24" s="167"/>
      <c r="D24" s="167"/>
      <c r="E24" s="135"/>
      <c r="F24" s="246"/>
      <c r="G24" s="168"/>
      <c r="H24" s="174"/>
      <c r="I24" s="188"/>
      <c r="J24" s="244"/>
      <c r="K24" s="167"/>
      <c r="L24" s="173"/>
      <c r="M24" s="135"/>
      <c r="N24" s="246"/>
      <c r="O24" s="168"/>
      <c r="P24" s="174"/>
      <c r="Q24" s="135"/>
    </row>
    <row r="25" spans="1:17" s="117" customFormat="1" x14ac:dyDescent="0.35">
      <c r="A25" s="134">
        <f t="shared" si="2"/>
        <v>15</v>
      </c>
      <c r="B25" s="244"/>
      <c r="C25" s="167"/>
      <c r="D25" s="167"/>
      <c r="E25" s="135"/>
      <c r="F25" s="246"/>
      <c r="G25" s="168"/>
      <c r="H25" s="174"/>
      <c r="I25" s="188"/>
      <c r="J25" s="244"/>
      <c r="K25" s="167"/>
      <c r="L25" s="173"/>
      <c r="M25" s="135"/>
      <c r="N25" s="246"/>
      <c r="O25" s="168"/>
      <c r="P25" s="174"/>
      <c r="Q25" s="135"/>
    </row>
    <row r="26" spans="1:17" s="117" customFormat="1" x14ac:dyDescent="0.35">
      <c r="A26" s="134">
        <f t="shared" si="2"/>
        <v>16</v>
      </c>
      <c r="B26" s="244"/>
      <c r="C26" s="167"/>
      <c r="D26" s="167"/>
      <c r="E26" s="135"/>
      <c r="F26" s="246"/>
      <c r="G26" s="168"/>
      <c r="H26" s="174"/>
      <c r="I26" s="188"/>
      <c r="J26" s="244"/>
      <c r="K26" s="167"/>
      <c r="L26" s="173"/>
      <c r="M26" s="135"/>
      <c r="N26" s="246"/>
      <c r="O26" s="168"/>
      <c r="P26" s="174"/>
      <c r="Q26" s="135"/>
    </row>
    <row r="27" spans="1:17" s="117" customFormat="1" x14ac:dyDescent="0.35">
      <c r="A27" s="134">
        <f t="shared" si="2"/>
        <v>17</v>
      </c>
      <c r="B27" s="244"/>
      <c r="C27" s="167"/>
      <c r="D27" s="167"/>
      <c r="E27" s="135"/>
      <c r="F27" s="246"/>
      <c r="G27" s="168"/>
      <c r="H27" s="174"/>
      <c r="I27" s="188"/>
      <c r="J27" s="244"/>
      <c r="K27" s="167"/>
      <c r="L27" s="173"/>
      <c r="M27" s="135"/>
      <c r="N27" s="246"/>
      <c r="O27" s="168"/>
      <c r="P27" s="174"/>
      <c r="Q27" s="135"/>
    </row>
    <row r="28" spans="1:17" s="117" customFormat="1" x14ac:dyDescent="0.35">
      <c r="A28" s="134">
        <f t="shared" si="2"/>
        <v>18</v>
      </c>
      <c r="B28" s="244"/>
      <c r="C28" s="167"/>
      <c r="D28" s="167"/>
      <c r="E28" s="135"/>
      <c r="F28" s="246"/>
      <c r="G28" s="168"/>
      <c r="H28" s="174"/>
      <c r="I28" s="188"/>
      <c r="J28" s="244"/>
      <c r="K28" s="167"/>
      <c r="L28" s="173"/>
      <c r="M28" s="135"/>
      <c r="N28" s="246"/>
      <c r="O28" s="168"/>
      <c r="P28" s="174"/>
      <c r="Q28" s="135"/>
    </row>
    <row r="29" spans="1:17" s="117" customFormat="1" x14ac:dyDescent="0.35">
      <c r="A29" s="134">
        <f t="shared" si="2"/>
        <v>19</v>
      </c>
      <c r="B29" s="244"/>
      <c r="C29" s="167"/>
      <c r="D29" s="167"/>
      <c r="E29" s="135"/>
      <c r="F29" s="246"/>
      <c r="G29" s="168"/>
      <c r="H29" s="174"/>
      <c r="I29" s="188"/>
      <c r="J29" s="244"/>
      <c r="K29" s="167"/>
      <c r="L29" s="173"/>
      <c r="M29" s="135"/>
      <c r="N29" s="246"/>
      <c r="O29" s="168"/>
      <c r="P29" s="174"/>
      <c r="Q29" s="135"/>
    </row>
    <row r="30" spans="1:17" s="117" customFormat="1" x14ac:dyDescent="0.35">
      <c r="A30" s="134">
        <f t="shared" si="2"/>
        <v>20</v>
      </c>
      <c r="B30" s="244"/>
      <c r="C30" s="167"/>
      <c r="D30" s="167"/>
      <c r="E30" s="135"/>
      <c r="F30" s="246"/>
      <c r="G30" s="168"/>
      <c r="H30" s="174"/>
      <c r="I30" s="188"/>
      <c r="J30" s="244"/>
      <c r="K30" s="167"/>
      <c r="L30" s="173"/>
      <c r="M30" s="135"/>
      <c r="N30" s="246"/>
      <c r="O30" s="168"/>
      <c r="P30" s="174"/>
      <c r="Q30" s="135"/>
    </row>
    <row r="31" spans="1:17" s="117" customFormat="1" x14ac:dyDescent="0.35">
      <c r="A31" s="134">
        <f t="shared" si="2"/>
        <v>21</v>
      </c>
      <c r="B31" s="244"/>
      <c r="C31" s="167"/>
      <c r="D31" s="167"/>
      <c r="E31" s="135"/>
      <c r="F31" s="246"/>
      <c r="G31" s="168"/>
      <c r="H31" s="174"/>
      <c r="I31" s="188"/>
      <c r="J31" s="244"/>
      <c r="K31" s="167"/>
      <c r="L31" s="173"/>
      <c r="M31" s="135"/>
      <c r="N31" s="246"/>
      <c r="O31" s="168"/>
      <c r="P31" s="174"/>
      <c r="Q31" s="135"/>
    </row>
    <row r="32" spans="1:17" s="117" customFormat="1" x14ac:dyDescent="0.35">
      <c r="A32" s="134">
        <f t="shared" si="2"/>
        <v>22</v>
      </c>
      <c r="B32" s="244"/>
      <c r="C32" s="167"/>
      <c r="D32" s="167"/>
      <c r="E32" s="135"/>
      <c r="F32" s="246"/>
      <c r="G32" s="168"/>
      <c r="H32" s="174"/>
      <c r="I32" s="188"/>
      <c r="J32" s="244"/>
      <c r="K32" s="167"/>
      <c r="L32" s="173"/>
      <c r="M32" s="135"/>
      <c r="N32" s="246"/>
      <c r="O32" s="168"/>
      <c r="P32" s="174"/>
      <c r="Q32" s="135"/>
    </row>
    <row r="33" spans="1:17" s="117" customFormat="1" x14ac:dyDescent="0.35">
      <c r="A33" s="134">
        <f t="shared" si="2"/>
        <v>23</v>
      </c>
      <c r="B33" s="244"/>
      <c r="C33" s="167"/>
      <c r="D33" s="167"/>
      <c r="E33" s="135"/>
      <c r="F33" s="246"/>
      <c r="G33" s="168"/>
      <c r="H33" s="174"/>
      <c r="I33" s="188"/>
      <c r="J33" s="244"/>
      <c r="K33" s="167"/>
      <c r="L33" s="173"/>
      <c r="M33" s="135"/>
      <c r="N33" s="246"/>
      <c r="O33" s="168"/>
      <c r="P33" s="174"/>
      <c r="Q33" s="135"/>
    </row>
    <row r="34" spans="1:17" s="117" customFormat="1" x14ac:dyDescent="0.35">
      <c r="A34" s="134">
        <f t="shared" si="2"/>
        <v>24</v>
      </c>
      <c r="B34" s="244"/>
      <c r="C34" s="167"/>
      <c r="D34" s="167"/>
      <c r="E34" s="135"/>
      <c r="F34" s="246"/>
      <c r="G34" s="168"/>
      <c r="H34" s="174"/>
      <c r="I34" s="188"/>
      <c r="J34" s="244"/>
      <c r="K34" s="167"/>
      <c r="L34" s="173"/>
      <c r="M34" s="135"/>
      <c r="N34" s="246"/>
      <c r="O34" s="168"/>
      <c r="P34" s="174"/>
      <c r="Q34" s="135"/>
    </row>
    <row r="35" spans="1:17" s="117" customFormat="1" x14ac:dyDescent="0.35">
      <c r="A35" s="134">
        <f t="shared" si="2"/>
        <v>25</v>
      </c>
      <c r="B35" s="244"/>
      <c r="C35" s="167"/>
      <c r="D35" s="167"/>
      <c r="E35" s="135"/>
      <c r="F35" s="246"/>
      <c r="G35" s="168"/>
      <c r="H35" s="174"/>
      <c r="I35" s="188"/>
      <c r="J35" s="244"/>
      <c r="K35" s="167"/>
      <c r="L35" s="173"/>
      <c r="M35" s="135"/>
      <c r="N35" s="246"/>
      <c r="O35" s="168"/>
      <c r="P35" s="174"/>
      <c r="Q35" s="135"/>
    </row>
    <row r="36" spans="1:17" s="117" customFormat="1" x14ac:dyDescent="0.35">
      <c r="A36" s="134">
        <f t="shared" si="2"/>
        <v>26</v>
      </c>
      <c r="B36" s="244"/>
      <c r="C36" s="167"/>
      <c r="D36" s="167"/>
      <c r="E36" s="135"/>
      <c r="F36" s="246"/>
      <c r="G36" s="168"/>
      <c r="H36" s="174"/>
      <c r="I36" s="188"/>
      <c r="J36" s="244"/>
      <c r="K36" s="167"/>
      <c r="L36" s="173"/>
      <c r="M36" s="135"/>
      <c r="N36" s="246"/>
      <c r="O36" s="168"/>
      <c r="P36" s="174"/>
      <c r="Q36" s="135"/>
    </row>
    <row r="37" spans="1:17" s="117" customFormat="1" x14ac:dyDescent="0.35">
      <c r="A37" s="134">
        <f t="shared" si="2"/>
        <v>27</v>
      </c>
      <c r="B37" s="244"/>
      <c r="C37" s="167"/>
      <c r="D37" s="167"/>
      <c r="E37" s="135"/>
      <c r="F37" s="246"/>
      <c r="G37" s="168"/>
      <c r="H37" s="174"/>
      <c r="I37" s="188"/>
      <c r="J37" s="244"/>
      <c r="K37" s="167"/>
      <c r="L37" s="173"/>
      <c r="M37" s="135"/>
      <c r="N37" s="246"/>
      <c r="O37" s="168"/>
      <c r="P37" s="174"/>
      <c r="Q37" s="135"/>
    </row>
    <row r="38" spans="1:17" s="117" customFormat="1" x14ac:dyDescent="0.35">
      <c r="A38" s="134">
        <f t="shared" si="2"/>
        <v>28</v>
      </c>
      <c r="B38" s="244"/>
      <c r="C38" s="167"/>
      <c r="D38" s="167"/>
      <c r="E38" s="135"/>
      <c r="F38" s="246"/>
      <c r="G38" s="168"/>
      <c r="H38" s="174"/>
      <c r="I38" s="188"/>
      <c r="J38" s="244"/>
      <c r="K38" s="167"/>
      <c r="L38" s="173"/>
      <c r="M38" s="135"/>
      <c r="N38" s="246"/>
      <c r="O38" s="168"/>
      <c r="P38" s="174"/>
      <c r="Q38" s="135"/>
    </row>
    <row r="39" spans="1:17" s="117" customFormat="1" x14ac:dyDescent="0.35">
      <c r="A39" s="134">
        <f t="shared" si="2"/>
        <v>29</v>
      </c>
      <c r="B39" s="244"/>
      <c r="C39" s="167"/>
      <c r="D39" s="167"/>
      <c r="E39" s="135"/>
      <c r="F39" s="246"/>
      <c r="G39" s="168"/>
      <c r="H39" s="174"/>
      <c r="I39" s="188"/>
      <c r="J39" s="244"/>
      <c r="K39" s="167"/>
      <c r="L39" s="173"/>
      <c r="M39" s="135"/>
      <c r="N39" s="246"/>
      <c r="O39" s="168"/>
      <c r="P39" s="174"/>
      <c r="Q39" s="135"/>
    </row>
    <row r="40" spans="1:17" s="117" customFormat="1" x14ac:dyDescent="0.35">
      <c r="A40" s="134">
        <f t="shared" si="2"/>
        <v>30</v>
      </c>
      <c r="B40" s="244"/>
      <c r="C40" s="167"/>
      <c r="D40" s="167"/>
      <c r="E40" s="135"/>
      <c r="F40" s="246"/>
      <c r="G40" s="168"/>
      <c r="H40" s="174"/>
      <c r="I40" s="188"/>
      <c r="J40" s="244"/>
      <c r="K40" s="167"/>
      <c r="L40" s="173"/>
      <c r="M40" s="135"/>
      <c r="N40" s="246"/>
      <c r="O40" s="168"/>
      <c r="P40" s="174"/>
      <c r="Q40" s="135"/>
    </row>
    <row r="41" spans="1:17" s="117" customFormat="1" x14ac:dyDescent="0.35">
      <c r="A41" s="134">
        <f t="shared" si="2"/>
        <v>31</v>
      </c>
      <c r="B41" s="244"/>
      <c r="C41" s="167"/>
      <c r="D41" s="167"/>
      <c r="E41" s="135"/>
      <c r="F41" s="246"/>
      <c r="G41" s="168"/>
      <c r="H41" s="174"/>
      <c r="I41" s="188"/>
      <c r="J41" s="244"/>
      <c r="K41" s="167"/>
      <c r="L41" s="173"/>
      <c r="M41" s="135"/>
      <c r="N41" s="246"/>
      <c r="O41" s="168"/>
      <c r="P41" s="174"/>
      <c r="Q41" s="135"/>
    </row>
    <row r="42" spans="1:17" s="117" customFormat="1" x14ac:dyDescent="0.35">
      <c r="A42" s="134">
        <f t="shared" si="2"/>
        <v>32</v>
      </c>
      <c r="B42" s="244"/>
      <c r="C42" s="167"/>
      <c r="D42" s="167"/>
      <c r="E42" s="135"/>
      <c r="F42" s="246"/>
      <c r="G42" s="168"/>
      <c r="H42" s="174"/>
      <c r="I42" s="188"/>
      <c r="J42" s="244"/>
      <c r="K42" s="167"/>
      <c r="L42" s="173"/>
      <c r="M42" s="135"/>
      <c r="N42" s="246"/>
      <c r="O42" s="168"/>
      <c r="P42" s="174"/>
      <c r="Q42" s="135"/>
    </row>
    <row r="43" spans="1:17" s="117" customFormat="1" x14ac:dyDescent="0.35">
      <c r="A43" s="134">
        <f t="shared" si="2"/>
        <v>33</v>
      </c>
      <c r="B43" s="244"/>
      <c r="C43" s="167"/>
      <c r="D43" s="167"/>
      <c r="E43" s="135"/>
      <c r="F43" s="246"/>
      <c r="G43" s="168"/>
      <c r="H43" s="174"/>
      <c r="I43" s="188"/>
      <c r="J43" s="244"/>
      <c r="K43" s="167"/>
      <c r="L43" s="173"/>
      <c r="M43" s="135"/>
      <c r="N43" s="246"/>
      <c r="O43" s="168"/>
      <c r="P43" s="174"/>
      <c r="Q43" s="135"/>
    </row>
    <row r="44" spans="1:17" s="117" customFormat="1" x14ac:dyDescent="0.35">
      <c r="A44" s="134">
        <f t="shared" si="2"/>
        <v>34</v>
      </c>
      <c r="B44" s="244"/>
      <c r="C44" s="167"/>
      <c r="D44" s="167"/>
      <c r="E44" s="135"/>
      <c r="F44" s="246"/>
      <c r="G44" s="168"/>
      <c r="H44" s="174"/>
      <c r="I44" s="188"/>
      <c r="J44" s="244"/>
      <c r="K44" s="167"/>
      <c r="L44" s="173"/>
      <c r="M44" s="135"/>
      <c r="N44" s="246"/>
      <c r="O44" s="168"/>
      <c r="P44" s="174"/>
      <c r="Q44" s="135"/>
    </row>
    <row r="45" spans="1:17" s="117" customFormat="1" x14ac:dyDescent="0.35">
      <c r="A45" s="134">
        <f t="shared" si="2"/>
        <v>35</v>
      </c>
      <c r="B45" s="244"/>
      <c r="C45" s="167"/>
      <c r="D45" s="167"/>
      <c r="E45" s="135"/>
      <c r="F45" s="246"/>
      <c r="G45" s="168"/>
      <c r="H45" s="174"/>
      <c r="I45" s="188"/>
      <c r="J45" s="244"/>
      <c r="K45" s="167"/>
      <c r="L45" s="173"/>
      <c r="M45" s="135"/>
      <c r="N45" s="246"/>
      <c r="O45" s="168"/>
      <c r="P45" s="174"/>
      <c r="Q45" s="135"/>
    </row>
    <row r="46" spans="1:17" s="117" customFormat="1" x14ac:dyDescent="0.35">
      <c r="A46" s="134">
        <f t="shared" si="2"/>
        <v>36</v>
      </c>
      <c r="B46" s="244"/>
      <c r="C46" s="167"/>
      <c r="D46" s="167"/>
      <c r="E46" s="135"/>
      <c r="F46" s="246"/>
      <c r="G46" s="168"/>
      <c r="H46" s="174"/>
      <c r="I46" s="188"/>
      <c r="J46" s="244"/>
      <c r="K46" s="167"/>
      <c r="L46" s="173"/>
      <c r="M46" s="135"/>
      <c r="N46" s="246"/>
      <c r="O46" s="168"/>
      <c r="P46" s="174"/>
      <c r="Q46" s="135"/>
    </row>
    <row r="47" spans="1:17" s="117" customFormat="1" x14ac:dyDescent="0.35">
      <c r="A47" s="134">
        <f t="shared" si="2"/>
        <v>37</v>
      </c>
      <c r="B47" s="244"/>
      <c r="C47" s="167"/>
      <c r="D47" s="167"/>
      <c r="E47" s="135"/>
      <c r="F47" s="246"/>
      <c r="G47" s="168"/>
      <c r="H47" s="174"/>
      <c r="I47" s="188"/>
      <c r="J47" s="244"/>
      <c r="K47" s="167"/>
      <c r="L47" s="173"/>
      <c r="M47" s="135"/>
      <c r="N47" s="246"/>
      <c r="O47" s="168"/>
      <c r="P47" s="174"/>
      <c r="Q47" s="135"/>
    </row>
    <row r="48" spans="1:17" s="117" customFormat="1" x14ac:dyDescent="0.35">
      <c r="A48" s="134">
        <f t="shared" si="2"/>
        <v>38</v>
      </c>
      <c r="B48" s="244"/>
      <c r="C48" s="167"/>
      <c r="D48" s="167"/>
      <c r="E48" s="135"/>
      <c r="F48" s="246"/>
      <c r="G48" s="168"/>
      <c r="H48" s="174"/>
      <c r="I48" s="188"/>
      <c r="J48" s="244"/>
      <c r="K48" s="167"/>
      <c r="L48" s="173"/>
      <c r="M48" s="135"/>
      <c r="N48" s="246"/>
      <c r="O48" s="168"/>
      <c r="P48" s="174"/>
      <c r="Q48" s="135"/>
    </row>
    <row r="49" spans="1:17" s="117" customFormat="1" x14ac:dyDescent="0.35">
      <c r="A49" s="134">
        <f t="shared" si="2"/>
        <v>39</v>
      </c>
      <c r="B49" s="244"/>
      <c r="C49" s="167"/>
      <c r="D49" s="167"/>
      <c r="E49" s="135"/>
      <c r="F49" s="246"/>
      <c r="G49" s="168"/>
      <c r="H49" s="174"/>
      <c r="I49" s="188"/>
      <c r="J49" s="244"/>
      <c r="K49" s="167"/>
      <c r="L49" s="173"/>
      <c r="M49" s="135"/>
      <c r="N49" s="246"/>
      <c r="O49" s="168"/>
      <c r="P49" s="174"/>
      <c r="Q49" s="135"/>
    </row>
    <row r="50" spans="1:17" s="117" customFormat="1" x14ac:dyDescent="0.35">
      <c r="A50" s="134">
        <f t="shared" si="2"/>
        <v>40</v>
      </c>
      <c r="B50" s="244"/>
      <c r="C50" s="167"/>
      <c r="D50" s="167"/>
      <c r="E50" s="135"/>
      <c r="F50" s="246"/>
      <c r="G50" s="168"/>
      <c r="H50" s="174"/>
      <c r="I50" s="188"/>
      <c r="J50" s="244"/>
      <c r="K50" s="167"/>
      <c r="L50" s="173"/>
      <c r="M50" s="135"/>
      <c r="N50" s="246"/>
      <c r="O50" s="168"/>
      <c r="P50" s="174"/>
      <c r="Q50" s="135"/>
    </row>
    <row r="51" spans="1:17" s="117" customFormat="1" x14ac:dyDescent="0.35">
      <c r="A51" s="134">
        <f t="shared" si="2"/>
        <v>41</v>
      </c>
      <c r="B51" s="244"/>
      <c r="C51" s="167"/>
      <c r="D51" s="167"/>
      <c r="E51" s="135"/>
      <c r="F51" s="246"/>
      <c r="G51" s="168"/>
      <c r="H51" s="174"/>
      <c r="I51" s="188"/>
      <c r="J51" s="244"/>
      <c r="K51" s="167"/>
      <c r="L51" s="173"/>
      <c r="M51" s="135"/>
      <c r="N51" s="246"/>
      <c r="O51" s="168"/>
      <c r="P51" s="174"/>
      <c r="Q51" s="135"/>
    </row>
    <row r="52" spans="1:17" s="117" customFormat="1" x14ac:dyDescent="0.35">
      <c r="A52" s="134">
        <f t="shared" si="2"/>
        <v>42</v>
      </c>
      <c r="B52" s="244"/>
      <c r="C52" s="167"/>
      <c r="D52" s="167"/>
      <c r="E52" s="135"/>
      <c r="F52" s="246"/>
      <c r="G52" s="168"/>
      <c r="H52" s="174"/>
      <c r="I52" s="188"/>
      <c r="J52" s="244"/>
      <c r="K52" s="167"/>
      <c r="L52" s="173"/>
      <c r="M52" s="135"/>
      <c r="N52" s="246"/>
      <c r="O52" s="168"/>
      <c r="P52" s="174"/>
      <c r="Q52" s="135"/>
    </row>
    <row r="53" spans="1:17" s="117" customFormat="1" x14ac:dyDescent="0.35">
      <c r="A53" s="134">
        <f t="shared" si="2"/>
        <v>43</v>
      </c>
      <c r="B53" s="244"/>
      <c r="C53" s="167"/>
      <c r="D53" s="167"/>
      <c r="E53" s="135"/>
      <c r="F53" s="246"/>
      <c r="G53" s="168"/>
      <c r="H53" s="174"/>
      <c r="I53" s="188"/>
      <c r="J53" s="244"/>
      <c r="K53" s="167"/>
      <c r="L53" s="173"/>
      <c r="M53" s="135"/>
      <c r="N53" s="246"/>
      <c r="O53" s="168"/>
      <c r="P53" s="174"/>
      <c r="Q53" s="135"/>
    </row>
    <row r="54" spans="1:17" s="117" customFormat="1" x14ac:dyDescent="0.35">
      <c r="A54" s="134">
        <f t="shared" si="2"/>
        <v>44</v>
      </c>
      <c r="B54" s="244"/>
      <c r="C54" s="167"/>
      <c r="D54" s="167"/>
      <c r="E54" s="135"/>
      <c r="F54" s="246"/>
      <c r="G54" s="168"/>
      <c r="H54" s="174"/>
      <c r="I54" s="188"/>
      <c r="J54" s="244"/>
      <c r="K54" s="167"/>
      <c r="L54" s="173"/>
      <c r="M54" s="135"/>
      <c r="N54" s="246"/>
      <c r="O54" s="168"/>
      <c r="P54" s="174"/>
      <c r="Q54" s="135"/>
    </row>
    <row r="55" spans="1:17" s="117" customFormat="1" x14ac:dyDescent="0.35">
      <c r="A55" s="134">
        <f t="shared" si="2"/>
        <v>45</v>
      </c>
      <c r="B55" s="244"/>
      <c r="C55" s="167"/>
      <c r="D55" s="167"/>
      <c r="E55" s="135"/>
      <c r="F55" s="246"/>
      <c r="G55" s="168"/>
      <c r="H55" s="174"/>
      <c r="I55" s="188"/>
      <c r="J55" s="244"/>
      <c r="K55" s="167"/>
      <c r="L55" s="173"/>
      <c r="M55" s="135"/>
      <c r="N55" s="246"/>
      <c r="O55" s="168"/>
      <c r="P55" s="174"/>
      <c r="Q55" s="135"/>
    </row>
    <row r="56" spans="1:17" s="117" customFormat="1" x14ac:dyDescent="0.35">
      <c r="A56" s="134">
        <f t="shared" si="2"/>
        <v>46</v>
      </c>
      <c r="B56" s="244"/>
      <c r="C56" s="167"/>
      <c r="D56" s="167"/>
      <c r="E56" s="135"/>
      <c r="F56" s="246"/>
      <c r="G56" s="168"/>
      <c r="H56" s="174"/>
      <c r="I56" s="188"/>
      <c r="J56" s="244"/>
      <c r="K56" s="167"/>
      <c r="L56" s="173"/>
      <c r="M56" s="135"/>
      <c r="N56" s="246"/>
      <c r="O56" s="168"/>
      <c r="P56" s="174"/>
      <c r="Q56" s="135"/>
    </row>
    <row r="57" spans="1:17" s="117" customFormat="1" x14ac:dyDescent="0.35">
      <c r="A57" s="134">
        <f t="shared" si="2"/>
        <v>47</v>
      </c>
      <c r="B57" s="244"/>
      <c r="C57" s="167"/>
      <c r="D57" s="167"/>
      <c r="E57" s="135"/>
      <c r="F57" s="246"/>
      <c r="G57" s="168"/>
      <c r="H57" s="174"/>
      <c r="I57" s="188"/>
      <c r="J57" s="244"/>
      <c r="K57" s="167"/>
      <c r="L57" s="173"/>
      <c r="M57" s="135"/>
      <c r="N57" s="246"/>
      <c r="O57" s="168"/>
      <c r="P57" s="174"/>
      <c r="Q57" s="135"/>
    </row>
    <row r="58" spans="1:17" s="117" customFormat="1" x14ac:dyDescent="0.35">
      <c r="A58" s="134">
        <f t="shared" si="2"/>
        <v>48</v>
      </c>
      <c r="B58" s="244"/>
      <c r="C58" s="167"/>
      <c r="D58" s="167"/>
      <c r="E58" s="135"/>
      <c r="F58" s="246"/>
      <c r="G58" s="168"/>
      <c r="H58" s="174"/>
      <c r="I58" s="188"/>
      <c r="J58" s="244"/>
      <c r="K58" s="167"/>
      <c r="L58" s="173"/>
      <c r="M58" s="135"/>
      <c r="N58" s="246"/>
      <c r="O58" s="168"/>
      <c r="P58" s="174"/>
      <c r="Q58" s="135"/>
    </row>
    <row r="59" spans="1:17" s="117" customFormat="1" x14ac:dyDescent="0.35">
      <c r="A59" s="134">
        <f t="shared" si="2"/>
        <v>49</v>
      </c>
      <c r="B59" s="244"/>
      <c r="C59" s="167"/>
      <c r="D59" s="167"/>
      <c r="E59" s="135"/>
      <c r="F59" s="246"/>
      <c r="G59" s="168"/>
      <c r="H59" s="174"/>
      <c r="I59" s="188"/>
      <c r="J59" s="244"/>
      <c r="K59" s="167"/>
      <c r="L59" s="173"/>
      <c r="M59" s="135"/>
      <c r="N59" s="246"/>
      <c r="O59" s="168"/>
      <c r="P59" s="174"/>
      <c r="Q59" s="135"/>
    </row>
    <row r="60" spans="1:17" s="117" customFormat="1" x14ac:dyDescent="0.35">
      <c r="A60" s="134">
        <f t="shared" si="2"/>
        <v>50</v>
      </c>
      <c r="B60" s="244"/>
      <c r="C60" s="167"/>
      <c r="D60" s="167"/>
      <c r="E60" s="135"/>
      <c r="F60" s="246"/>
      <c r="G60" s="168"/>
      <c r="H60" s="174"/>
      <c r="I60" s="188"/>
      <c r="J60" s="244"/>
      <c r="K60" s="167"/>
      <c r="L60" s="173"/>
      <c r="M60" s="135"/>
      <c r="N60" s="246"/>
      <c r="O60" s="168"/>
      <c r="P60" s="174"/>
      <c r="Q60" s="135"/>
    </row>
    <row r="61" spans="1:17" s="117" customFormat="1" x14ac:dyDescent="0.35">
      <c r="A61" s="134">
        <f t="shared" si="2"/>
        <v>51</v>
      </c>
      <c r="B61" s="244"/>
      <c r="C61" s="167"/>
      <c r="D61" s="167"/>
      <c r="E61" s="135"/>
      <c r="F61" s="246"/>
      <c r="G61" s="168"/>
      <c r="H61" s="174"/>
      <c r="I61" s="188"/>
      <c r="J61" s="244"/>
      <c r="K61" s="167"/>
      <c r="L61" s="173"/>
      <c r="M61" s="135"/>
      <c r="N61" s="246"/>
      <c r="O61" s="168"/>
      <c r="P61" s="174"/>
      <c r="Q61" s="135"/>
    </row>
    <row r="62" spans="1:17" s="117" customFormat="1" x14ac:dyDescent="0.35">
      <c r="A62" s="134">
        <f t="shared" si="2"/>
        <v>52</v>
      </c>
      <c r="B62" s="244"/>
      <c r="C62" s="167"/>
      <c r="D62" s="167"/>
      <c r="E62" s="135"/>
      <c r="F62" s="246"/>
      <c r="G62" s="168"/>
      <c r="H62" s="174"/>
      <c r="I62" s="188"/>
      <c r="J62" s="244"/>
      <c r="K62" s="167"/>
      <c r="L62" s="173"/>
      <c r="M62" s="135"/>
      <c r="N62" s="246"/>
      <c r="O62" s="168"/>
      <c r="P62" s="174"/>
      <c r="Q62" s="135"/>
    </row>
    <row r="63" spans="1:17" s="117" customFormat="1" x14ac:dyDescent="0.35">
      <c r="A63" s="134">
        <f t="shared" si="2"/>
        <v>53</v>
      </c>
      <c r="B63" s="244"/>
      <c r="C63" s="167"/>
      <c r="D63" s="167"/>
      <c r="E63" s="135"/>
      <c r="F63" s="246"/>
      <c r="G63" s="168"/>
      <c r="H63" s="174"/>
      <c r="I63" s="188"/>
      <c r="J63" s="244"/>
      <c r="K63" s="167"/>
      <c r="L63" s="173"/>
      <c r="M63" s="135"/>
      <c r="N63" s="246"/>
      <c r="O63" s="168"/>
      <c r="P63" s="174"/>
      <c r="Q63" s="135"/>
    </row>
    <row r="64" spans="1:17" s="117" customFormat="1" x14ac:dyDescent="0.35">
      <c r="A64" s="134">
        <f t="shared" si="2"/>
        <v>54</v>
      </c>
      <c r="B64" s="244"/>
      <c r="C64" s="167"/>
      <c r="D64" s="167"/>
      <c r="E64" s="135"/>
      <c r="F64" s="246"/>
      <c r="G64" s="168"/>
      <c r="H64" s="174"/>
      <c r="I64" s="188"/>
      <c r="J64" s="244"/>
      <c r="K64" s="167"/>
      <c r="L64" s="173"/>
      <c r="M64" s="135"/>
      <c r="N64" s="246"/>
      <c r="O64" s="168"/>
      <c r="P64" s="174"/>
      <c r="Q64" s="135"/>
    </row>
    <row r="65" spans="1:17" s="117" customFormat="1" x14ac:dyDescent="0.35">
      <c r="A65" s="134">
        <f t="shared" si="2"/>
        <v>55</v>
      </c>
      <c r="B65" s="244"/>
      <c r="C65" s="167"/>
      <c r="D65" s="167"/>
      <c r="E65" s="135"/>
      <c r="F65" s="246"/>
      <c r="G65" s="168"/>
      <c r="H65" s="174"/>
      <c r="I65" s="188"/>
      <c r="J65" s="244"/>
      <c r="K65" s="167"/>
      <c r="L65" s="173"/>
      <c r="M65" s="135"/>
      <c r="N65" s="246"/>
      <c r="O65" s="168"/>
      <c r="P65" s="174"/>
      <c r="Q65" s="135"/>
    </row>
    <row r="66" spans="1:17" s="117" customFormat="1" x14ac:dyDescent="0.35">
      <c r="A66" s="134">
        <f t="shared" si="2"/>
        <v>56</v>
      </c>
      <c r="B66" s="244"/>
      <c r="C66" s="167"/>
      <c r="D66" s="167"/>
      <c r="E66" s="135"/>
      <c r="F66" s="246"/>
      <c r="G66" s="168"/>
      <c r="H66" s="174"/>
      <c r="I66" s="188"/>
      <c r="J66" s="244"/>
      <c r="K66" s="167"/>
      <c r="L66" s="173"/>
      <c r="M66" s="135"/>
      <c r="N66" s="246"/>
      <c r="O66" s="168"/>
      <c r="P66" s="174"/>
      <c r="Q66" s="135"/>
    </row>
    <row r="67" spans="1:17" s="117" customFormat="1" x14ac:dyDescent="0.35">
      <c r="A67" s="134">
        <f t="shared" si="2"/>
        <v>57</v>
      </c>
      <c r="B67" s="244"/>
      <c r="C67" s="167"/>
      <c r="D67" s="167"/>
      <c r="E67" s="135"/>
      <c r="F67" s="246"/>
      <c r="G67" s="168"/>
      <c r="H67" s="174"/>
      <c r="I67" s="188"/>
      <c r="J67" s="244"/>
      <c r="K67" s="167"/>
      <c r="L67" s="173"/>
      <c r="M67" s="135"/>
      <c r="N67" s="246"/>
      <c r="O67" s="168"/>
      <c r="P67" s="174"/>
      <c r="Q67" s="135"/>
    </row>
    <row r="68" spans="1:17" s="117" customFormat="1" x14ac:dyDescent="0.35">
      <c r="A68" s="134">
        <f t="shared" si="2"/>
        <v>58</v>
      </c>
      <c r="B68" s="244"/>
      <c r="C68" s="167"/>
      <c r="D68" s="167"/>
      <c r="E68" s="135"/>
      <c r="F68" s="246"/>
      <c r="G68" s="168"/>
      <c r="H68" s="174"/>
      <c r="I68" s="188"/>
      <c r="J68" s="244"/>
      <c r="K68" s="167"/>
      <c r="L68" s="173"/>
      <c r="M68" s="135"/>
      <c r="N68" s="246"/>
      <c r="O68" s="168"/>
      <c r="P68" s="174"/>
      <c r="Q68" s="135"/>
    </row>
    <row r="69" spans="1:17" s="117" customFormat="1" x14ac:dyDescent="0.35">
      <c r="A69" s="134">
        <f t="shared" si="2"/>
        <v>59</v>
      </c>
      <c r="B69" s="244"/>
      <c r="C69" s="167"/>
      <c r="D69" s="167"/>
      <c r="E69" s="135"/>
      <c r="F69" s="246"/>
      <c r="G69" s="168"/>
      <c r="H69" s="174"/>
      <c r="I69" s="188"/>
      <c r="J69" s="244"/>
      <c r="K69" s="167"/>
      <c r="L69" s="173"/>
      <c r="M69" s="135"/>
      <c r="N69" s="246"/>
      <c r="O69" s="168"/>
      <c r="P69" s="174"/>
      <c r="Q69" s="135"/>
    </row>
    <row r="70" spans="1:17" s="117" customFormat="1" x14ac:dyDescent="0.35">
      <c r="A70" s="134">
        <f t="shared" si="2"/>
        <v>60</v>
      </c>
      <c r="B70" s="244"/>
      <c r="C70" s="167"/>
      <c r="D70" s="167"/>
      <c r="E70" s="135"/>
      <c r="F70" s="246"/>
      <c r="G70" s="168"/>
      <c r="H70" s="174"/>
      <c r="I70" s="188"/>
      <c r="J70" s="244"/>
      <c r="K70" s="167"/>
      <c r="L70" s="173"/>
      <c r="M70" s="135"/>
      <c r="N70" s="246"/>
      <c r="O70" s="168"/>
      <c r="P70" s="174"/>
      <c r="Q70" s="135"/>
    </row>
    <row r="71" spans="1:17" s="117" customFormat="1" x14ac:dyDescent="0.35"/>
    <row r="72" spans="1:17" s="117" customFormat="1" x14ac:dyDescent="0.35">
      <c r="E72" s="137"/>
    </row>
    <row r="73" spans="1:17" s="117" customFormat="1" x14ac:dyDescent="0.35"/>
    <row r="74" spans="1:17" s="117" customFormat="1" x14ac:dyDescent="0.35"/>
    <row r="75" spans="1:17" s="117" customFormat="1" x14ac:dyDescent="0.35"/>
    <row r="76" spans="1:17" s="117" customFormat="1" x14ac:dyDescent="0.35"/>
    <row r="77" spans="1:17" s="117" customFormat="1" x14ac:dyDescent="0.35"/>
    <row r="78" spans="1:17" s="117" customFormat="1" x14ac:dyDescent="0.35"/>
    <row r="79" spans="1:17" s="117" customFormat="1" x14ac:dyDescent="0.35"/>
    <row r="80" spans="1:17" s="117" customFormat="1" x14ac:dyDescent="0.35"/>
    <row r="81" s="117" customFormat="1" x14ac:dyDescent="0.35"/>
    <row r="82" s="117" customFormat="1" x14ac:dyDescent="0.35"/>
    <row r="83" s="117" customFormat="1" x14ac:dyDescent="0.35"/>
    <row r="84" s="117" customFormat="1" x14ac:dyDescent="0.35"/>
    <row r="85" s="117" customFormat="1" x14ac:dyDescent="0.35"/>
    <row r="86" s="117" customFormat="1" x14ac:dyDescent="0.35"/>
    <row r="87" s="117" customFormat="1" x14ac:dyDescent="0.35"/>
    <row r="88" s="117" customFormat="1" x14ac:dyDescent="0.35"/>
    <row r="89" s="117" customFormat="1" x14ac:dyDescent="0.35"/>
    <row r="90" s="117" customFormat="1" x14ac:dyDescent="0.35"/>
    <row r="91" s="117" customFormat="1" x14ac:dyDescent="0.35"/>
    <row r="92" s="117" customFormat="1" x14ac:dyDescent="0.35"/>
    <row r="93" s="117" customFormat="1" x14ac:dyDescent="0.35"/>
    <row r="94" s="117" customFormat="1" x14ac:dyDescent="0.35"/>
    <row r="95" s="117" customFormat="1" x14ac:dyDescent="0.35"/>
    <row r="96" s="117" customFormat="1" x14ac:dyDescent="0.35"/>
    <row r="97" s="117" customFormat="1" x14ac:dyDescent="0.35"/>
    <row r="98" s="117" customFormat="1" x14ac:dyDescent="0.35"/>
    <row r="99" s="117" customFormat="1" x14ac:dyDescent="0.35"/>
    <row r="100" s="117" customFormat="1" x14ac:dyDescent="0.35"/>
    <row r="101" s="117" customFormat="1" x14ac:dyDescent="0.35"/>
    <row r="102" s="117" customFormat="1" x14ac:dyDescent="0.35"/>
    <row r="103" s="117" customFormat="1" x14ac:dyDescent="0.35"/>
    <row r="104" s="117" customFormat="1" x14ac:dyDescent="0.35"/>
    <row r="105" s="117" customFormat="1" x14ac:dyDescent="0.35"/>
    <row r="106" s="117" customFormat="1" x14ac:dyDescent="0.35"/>
    <row r="107" s="117" customFormat="1" x14ac:dyDescent="0.35"/>
    <row r="108" s="117" customFormat="1" x14ac:dyDescent="0.35"/>
    <row r="109" s="117" customFormat="1" x14ac:dyDescent="0.35"/>
    <row r="110" s="117" customFormat="1" x14ac:dyDescent="0.35"/>
    <row r="111" s="117" customFormat="1" x14ac:dyDescent="0.35"/>
    <row r="112" s="117" customFormat="1" x14ac:dyDescent="0.35"/>
    <row r="113" s="117" customFormat="1" x14ac:dyDescent="0.35"/>
    <row r="114" s="117" customFormat="1" x14ac:dyDescent="0.35"/>
    <row r="115" s="117" customFormat="1" x14ac:dyDescent="0.35"/>
    <row r="116" s="117" customFormat="1" x14ac:dyDescent="0.35"/>
    <row r="117" s="117" customFormat="1" x14ac:dyDescent="0.35"/>
    <row r="118" s="117" customFormat="1" x14ac:dyDescent="0.35"/>
    <row r="119" s="117" customFormat="1" x14ac:dyDescent="0.35"/>
    <row r="120" s="117" customFormat="1" x14ac:dyDescent="0.35"/>
    <row r="121" s="117" customFormat="1" x14ac:dyDescent="0.35"/>
    <row r="122" s="117" customFormat="1" x14ac:dyDescent="0.35"/>
    <row r="123" s="117" customFormat="1" x14ac:dyDescent="0.35"/>
    <row r="124" s="117" customFormat="1" x14ac:dyDescent="0.35"/>
    <row r="125" s="117" customFormat="1" x14ac:dyDescent="0.35"/>
    <row r="126" s="117" customFormat="1" x14ac:dyDescent="0.35"/>
    <row r="127" s="117" customFormat="1" x14ac:dyDescent="0.35"/>
    <row r="128" s="117" customFormat="1" x14ac:dyDescent="0.35"/>
    <row r="129" s="117" customFormat="1" x14ac:dyDescent="0.35"/>
    <row r="130" s="117" customFormat="1" x14ac:dyDescent="0.35"/>
    <row r="131" s="117" customFormat="1" x14ac:dyDescent="0.35"/>
    <row r="132" s="117" customFormat="1" x14ac:dyDescent="0.35"/>
    <row r="133" s="117" customFormat="1" x14ac:dyDescent="0.35"/>
    <row r="134" s="117" customFormat="1" x14ac:dyDescent="0.35"/>
    <row r="135" s="117" customFormat="1" x14ac:dyDescent="0.35"/>
    <row r="136" s="117" customFormat="1" x14ac:dyDescent="0.35"/>
    <row r="137" s="117" customFormat="1" x14ac:dyDescent="0.35"/>
    <row r="138" s="117" customFormat="1" x14ac:dyDescent="0.35"/>
    <row r="139" s="117" customFormat="1" x14ac:dyDescent="0.35"/>
    <row r="140" s="117" customFormat="1" x14ac:dyDescent="0.35"/>
    <row r="141" s="117" customFormat="1" x14ac:dyDescent="0.35"/>
    <row r="142" s="117" customFormat="1" x14ac:dyDescent="0.35"/>
    <row r="143" s="117" customFormat="1" x14ac:dyDescent="0.35"/>
    <row r="144" s="117" customFormat="1" x14ac:dyDescent="0.35"/>
    <row r="145" s="117" customFormat="1" x14ac:dyDescent="0.35"/>
    <row r="146" s="117" customFormat="1" x14ac:dyDescent="0.35"/>
    <row r="147" s="117" customFormat="1" x14ac:dyDescent="0.35"/>
    <row r="148" s="117" customFormat="1" x14ac:dyDescent="0.35"/>
    <row r="149" s="117" customFormat="1" x14ac:dyDescent="0.35"/>
    <row r="150" s="117" customFormat="1" x14ac:dyDescent="0.35"/>
    <row r="151" s="117" customFormat="1" x14ac:dyDescent="0.35"/>
    <row r="152" s="117" customFormat="1" x14ac:dyDescent="0.35"/>
    <row r="153" s="117" customFormat="1" x14ac:dyDescent="0.35"/>
    <row r="154" s="117" customFormat="1" x14ac:dyDescent="0.35"/>
    <row r="155" s="117" customFormat="1" x14ac:dyDescent="0.35"/>
    <row r="156" s="117" customFormat="1" x14ac:dyDescent="0.35"/>
    <row r="157" s="117" customFormat="1" x14ac:dyDescent="0.35"/>
    <row r="158" s="117" customFormat="1" x14ac:dyDescent="0.35"/>
    <row r="159" s="117" customFormat="1" x14ac:dyDescent="0.35"/>
    <row r="160" s="117" customFormat="1" x14ac:dyDescent="0.35"/>
    <row r="161" s="117" customFormat="1" x14ac:dyDescent="0.35"/>
    <row r="162" s="117" customFormat="1" x14ac:dyDescent="0.35"/>
    <row r="163" s="117" customFormat="1" x14ac:dyDescent="0.35"/>
    <row r="164" s="117" customFormat="1" x14ac:dyDescent="0.35"/>
    <row r="165" s="117" customFormat="1" x14ac:dyDescent="0.35"/>
    <row r="166" s="117" customFormat="1" x14ac:dyDescent="0.35"/>
    <row r="167" s="117" customFormat="1" x14ac:dyDescent="0.35"/>
    <row r="168" s="117" customFormat="1" x14ac:dyDescent="0.35"/>
    <row r="169" s="117" customFormat="1" x14ac:dyDescent="0.35"/>
    <row r="170" s="117" customFormat="1" x14ac:dyDescent="0.35"/>
    <row r="171" s="117" customFormat="1" x14ac:dyDescent="0.35"/>
    <row r="172" s="117" customFormat="1" x14ac:dyDescent="0.35"/>
    <row r="173" s="117" customFormat="1" x14ac:dyDescent="0.35"/>
    <row r="174" s="117" customFormat="1" x14ac:dyDescent="0.35"/>
    <row r="175" s="117" customFormat="1" x14ac:dyDescent="0.35"/>
    <row r="176" s="117" customFormat="1" x14ac:dyDescent="0.35"/>
    <row r="177" s="117" customFormat="1" x14ac:dyDescent="0.35"/>
    <row r="178" s="117" customFormat="1" x14ac:dyDescent="0.35"/>
    <row r="179" s="117" customFormat="1" x14ac:dyDescent="0.35"/>
    <row r="180" s="117" customFormat="1" x14ac:dyDescent="0.35"/>
    <row r="181" s="117" customFormat="1" x14ac:dyDescent="0.35"/>
    <row r="182" s="117" customFormat="1" x14ac:dyDescent="0.35"/>
    <row r="183" s="117" customFormat="1" x14ac:dyDescent="0.35"/>
    <row r="184" s="117" customFormat="1" x14ac:dyDescent="0.35"/>
    <row r="185" s="117" customFormat="1" x14ac:dyDescent="0.35"/>
    <row r="186" s="117" customFormat="1" x14ac:dyDescent="0.35"/>
    <row r="187" s="117" customFormat="1" x14ac:dyDescent="0.35"/>
    <row r="188" s="117" customFormat="1" x14ac:dyDescent="0.35"/>
  </sheetData>
  <sheetProtection algorithmName="SHA-512" hashValue="6W8f75JjPJR8F6SlVVwvUCJnBzLgl0zrq0MIbkkK5Z3WYPxSoQH0EVmsLzGMrvW0O+GYXOX5o1qaQCWsIw22pQ==" saltValue="+htSQfML7BoF3EMN6ArAvA==" spinCount="100000" sheet="1" objects="1" scenarios="1"/>
  <autoFilter ref="B10:Q10" xr:uid="{00000000-0009-0000-0000-000007000000}"/>
  <mergeCells count="26">
    <mergeCell ref="N7:O7"/>
    <mergeCell ref="P6:Q6"/>
    <mergeCell ref="P7:Q7"/>
    <mergeCell ref="H7:I7"/>
    <mergeCell ref="A1:Q1"/>
    <mergeCell ref="A3:Q3"/>
    <mergeCell ref="B5:E5"/>
    <mergeCell ref="F5:I5"/>
    <mergeCell ref="J5:M5"/>
    <mergeCell ref="N5:Q5"/>
    <mergeCell ref="B9:E9"/>
    <mergeCell ref="F9:I9"/>
    <mergeCell ref="J9:M9"/>
    <mergeCell ref="N9:Q9"/>
    <mergeCell ref="B6:C6"/>
    <mergeCell ref="B7:C7"/>
    <mergeCell ref="D6:E6"/>
    <mergeCell ref="D7:E7"/>
    <mergeCell ref="F6:G6"/>
    <mergeCell ref="H6:I6"/>
    <mergeCell ref="F7:G7"/>
    <mergeCell ref="J6:K6"/>
    <mergeCell ref="L6:M6"/>
    <mergeCell ref="L7:M7"/>
    <mergeCell ref="J7:K7"/>
    <mergeCell ref="N6:O6"/>
  </mergeCells>
  <conditionalFormatting sqref="A3">
    <cfRule type="expression" dxfId="408" priority="9" stopIfTrue="1">
      <formula>#REF!&lt;&gt;0</formula>
    </cfRule>
  </conditionalFormatting>
  <conditionalFormatting sqref="Q11:Q70">
    <cfRule type="expression" dxfId="407" priority="7">
      <formula>IF(AND(N11&lt;&gt;"",Q11=0),TRUE,FALSE)</formula>
    </cfRule>
    <cfRule type="expression" dxfId="406" priority="8">
      <formula>IF(AND(N11&lt;&gt;"",Q11=""),TRUE,FALSE)</formula>
    </cfRule>
  </conditionalFormatting>
  <conditionalFormatting sqref="I11:I70">
    <cfRule type="expression" dxfId="405" priority="16">
      <formula>IF(AND(F11&lt;&gt;"",I11=0),TRUE,FALSE)</formula>
    </cfRule>
    <cfRule type="expression" dxfId="404" priority="17">
      <formula>IF(AND(F11&lt;&gt;"",I11=""),TRUE,FALSE)</formula>
    </cfRule>
  </conditionalFormatting>
  <conditionalFormatting sqref="M11:M70">
    <cfRule type="expression" dxfId="403" priority="18">
      <formula>IF(AND(J11&lt;&gt;"",M11=0),TRUE,FALSE)</formula>
    </cfRule>
    <cfRule type="expression" dxfId="402" priority="19">
      <formula>IF(AND(J11&lt;&gt;"",M11=""),TRUE,FALSE)</formula>
    </cfRule>
  </conditionalFormatting>
  <dataValidations count="1">
    <dataValidation type="list" allowBlank="1" showInputMessage="1" showErrorMessage="1" sqref="D11:D70 L11:L70 H11:H70 P11:P70" xr:uid="{00000000-0002-0000-0700-000000000000}">
      <formula1>$AJ$11:$AJ$12</formula1>
    </dataValidation>
  </dataValidations>
  <printOptions horizontalCentered="1" verticalCentered="1"/>
  <pageMargins left="0.27559055118110237" right="0.19685039370078741" top="0.39370078740157483" bottom="0.39370078740157483" header="0.19685039370078741" footer="0.19685039370078741"/>
  <pageSetup paperSize="9" scale="49" orientation="landscape" r:id="rId1"/>
  <headerFooter alignWithMargins="0">
    <oddFooter>&amp;L04/2023
&amp;Rpage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511">
    <pageSetUpPr fitToPage="1"/>
  </sheetPr>
  <dimension ref="A1:G91"/>
  <sheetViews>
    <sheetView view="pageBreakPreview" zoomScale="70" zoomScaleNormal="60" zoomScaleSheetLayoutView="70" zoomScalePageLayoutView="70" workbookViewId="0">
      <selection activeCell="B16" sqref="B16:F16"/>
    </sheetView>
  </sheetViews>
  <sheetFormatPr baseColWidth="10" defaultColWidth="11.44140625" defaultRowHeight="18" outlineLevelRow="1" x14ac:dyDescent="0.35"/>
  <cols>
    <col min="1" max="1" width="108" style="38" customWidth="1"/>
    <col min="2" max="4" width="28.6640625" customWidth="1"/>
    <col min="5" max="5" width="27.6640625" customWidth="1"/>
    <col min="6" max="6" width="28.6640625" customWidth="1"/>
  </cols>
  <sheetData>
    <row r="1" spans="1:7" s="27" customFormat="1" ht="26.4" thickBot="1" x14ac:dyDescent="0.4">
      <c r="A1" s="359" t="str">
        <f>CONCATENATE('entete électricité'!D10," - ",'Paramètres '!B3," - ENERGIES ET CALCUL DES REDUCTIONS DU QUOTA DE CV")</f>
        <v>Nom du Fournisseur - 2023 - ENERGIES ET CALCUL DES REDUCTIONS DU QUOTA DE CV</v>
      </c>
      <c r="B1" s="360"/>
      <c r="C1" s="360"/>
      <c r="D1" s="360"/>
      <c r="E1" s="360"/>
      <c r="F1" s="361"/>
    </row>
    <row r="2" spans="1:7" s="27" customFormat="1" ht="26.4" thickBot="1" x14ac:dyDescent="0.4">
      <c r="A2" s="290"/>
      <c r="B2" s="290"/>
      <c r="C2" s="290"/>
      <c r="D2" s="290"/>
      <c r="E2" s="290"/>
      <c r="F2" s="290"/>
    </row>
    <row r="3" spans="1:7" s="27" customFormat="1" ht="23.4" thickTop="1" thickBot="1" x14ac:dyDescent="0.4">
      <c r="A3" s="291" t="s">
        <v>882</v>
      </c>
      <c r="B3" s="289" t="str">
        <f>'entete électricité'!D15</f>
        <v>1er trimestre 2023</v>
      </c>
      <c r="C3" s="289" t="str">
        <f>'entete électricité'!E15</f>
        <v>2e trimestre 2023</v>
      </c>
      <c r="D3" s="289" t="str">
        <f>'entete électricité'!F15</f>
        <v>3e trimestre 2023</v>
      </c>
      <c r="E3" s="289" t="str">
        <f>'entete électricité'!G15</f>
        <v>4e trimestre 2023</v>
      </c>
      <c r="F3" s="289" t="s">
        <v>968</v>
      </c>
    </row>
    <row r="4" spans="1:7" s="27" customFormat="1" ht="19.2" thickTop="1" thickBot="1" x14ac:dyDescent="0.4">
      <c r="A4" s="304" t="s">
        <v>879</v>
      </c>
      <c r="B4" s="301">
        <f>SUMIF('Lignes directes'!D11:D70,"grise",'Lignes directes'!E11:E70)</f>
        <v>0</v>
      </c>
      <c r="C4" s="301">
        <f>SUMIF('Lignes directes'!E11:E70,"grise",'Lignes directes'!F11:F70)</f>
        <v>0</v>
      </c>
      <c r="D4" s="301">
        <f>SUMIF('Lignes directes'!F11:F70,"grise",'Lignes directes'!G11:G70)</f>
        <v>0</v>
      </c>
      <c r="E4" s="301">
        <f>SUMIF('Lignes directes'!G11:G70,"grise",'Lignes directes'!H11:H70)</f>
        <v>0</v>
      </c>
      <c r="F4" s="181">
        <f t="shared" ref="F4" si="0">B4+C4+D4+E4</f>
        <v>0</v>
      </c>
    </row>
    <row r="5" spans="1:7" s="27" customFormat="1" ht="27" thickTop="1" thickBot="1" x14ac:dyDescent="0.4">
      <c r="A5" s="290"/>
      <c r="B5" s="290"/>
      <c r="C5" s="290"/>
      <c r="D5" s="290"/>
      <c r="E5" s="290"/>
      <c r="F5" s="290"/>
    </row>
    <row r="6" spans="1:7" s="28" customFormat="1" ht="23.4" thickTop="1" thickBot="1" x14ac:dyDescent="0.4">
      <c r="A6" s="291" t="s">
        <v>391</v>
      </c>
      <c r="B6" s="289" t="str">
        <f>'entete électricité'!D15</f>
        <v>1er trimestre 2023</v>
      </c>
      <c r="C6" s="289" t="str">
        <f>'entete électricité'!E15</f>
        <v>2e trimestre 2023</v>
      </c>
      <c r="D6" s="289" t="str">
        <f>'entete électricité'!F15</f>
        <v>3e trimestre 2023</v>
      </c>
      <c r="E6" s="289" t="str">
        <f>'entete électricité'!G15</f>
        <v>4e trimestre 2023</v>
      </c>
      <c r="F6" s="289" t="str">
        <f>F3</f>
        <v>TOTAL 2023</v>
      </c>
    </row>
    <row r="7" spans="1:7" s="28" customFormat="1" ht="30" customHeight="1" thickTop="1" thickBot="1" x14ac:dyDescent="0.4">
      <c r="A7" s="182" t="s">
        <v>880</v>
      </c>
      <c r="B7" s="302">
        <f>SUMIF('Lignes directes'!D11:D70,"verte",'Lignes directes'!E11:E70)</f>
        <v>0</v>
      </c>
      <c r="C7" s="302">
        <f>SUMIF('Lignes directes'!H11:H70,"verte",'Lignes directes'!I11:I70)</f>
        <v>0</v>
      </c>
      <c r="D7" s="302">
        <f>SUMIF('Lignes directes'!L11:L70,"verte",'Lignes directes'!M11:M70)</f>
        <v>0</v>
      </c>
      <c r="E7" s="302">
        <f>SUMIF('Lignes directes'!P11:P70,"verte",'Lignes directes'!Q11:Q70)</f>
        <v>0</v>
      </c>
      <c r="F7" s="181">
        <f>B7+C7+D7+E7</f>
        <v>0</v>
      </c>
    </row>
    <row r="8" spans="1:7" s="28" customFormat="1" ht="33.75" customHeight="1" thickTop="1" thickBot="1" x14ac:dyDescent="0.4">
      <c r="A8" s="166" t="s">
        <v>881</v>
      </c>
      <c r="B8" s="302"/>
      <c r="C8" s="302"/>
      <c r="D8" s="302"/>
      <c r="E8" s="302"/>
      <c r="F8" s="181">
        <f>ROUND(SUM(B8:E8),3)</f>
        <v>0</v>
      </c>
    </row>
    <row r="9" spans="1:7" s="28" customFormat="1" ht="30" customHeight="1" thickTop="1" thickBot="1" x14ac:dyDescent="0.4">
      <c r="A9" s="288" t="s">
        <v>878</v>
      </c>
      <c r="B9" s="224">
        <f>B7+B8</f>
        <v>0</v>
      </c>
      <c r="C9" s="224">
        <f t="shared" ref="C9:E9" si="1">C7+C8</f>
        <v>0</v>
      </c>
      <c r="D9" s="224">
        <f t="shared" si="1"/>
        <v>0</v>
      </c>
      <c r="E9" s="224">
        <f t="shared" si="1"/>
        <v>0</v>
      </c>
      <c r="F9" s="260">
        <f>SUM(B9:E9)</f>
        <v>0</v>
      </c>
    </row>
    <row r="10" spans="1:7" s="28" customFormat="1" ht="30" customHeight="1" thickTop="1" thickBot="1" x14ac:dyDescent="0.4">
      <c r="A10" s="39"/>
      <c r="B10" s="98"/>
      <c r="C10" s="98"/>
      <c r="D10" s="98"/>
      <c r="E10" s="98"/>
      <c r="F10" s="46"/>
    </row>
    <row r="11" spans="1:7" s="28" customFormat="1" ht="30" customHeight="1" thickTop="1" thickBot="1" x14ac:dyDescent="0.4">
      <c r="A11" s="291" t="s">
        <v>883</v>
      </c>
      <c r="B11" s="289" t="str">
        <f>B6</f>
        <v>1er trimestre 2023</v>
      </c>
      <c r="C11" s="289" t="str">
        <f>C6</f>
        <v>2e trimestre 2023</v>
      </c>
      <c r="D11" s="289" t="str">
        <f>D6</f>
        <v>3e trimestre 2023</v>
      </c>
      <c r="E11" s="289" t="str">
        <f>E6</f>
        <v>4e trimestre 2023</v>
      </c>
      <c r="F11" s="289" t="str">
        <f>F3</f>
        <v>TOTAL 2023</v>
      </c>
    </row>
    <row r="12" spans="1:7" s="29" customFormat="1" ht="30" customHeight="1" thickTop="1" thickBot="1" x14ac:dyDescent="0.4">
      <c r="A12" s="37" t="str">
        <f>CONCATENATE("QUOTA pour l'année ",'Paramètres '!B3," (",")")</f>
        <v>QUOTA pour l'année 2023 ()</v>
      </c>
      <c r="B12" s="58">
        <f>'Paramètres '!C16</f>
        <v>0.39800000000000002</v>
      </c>
      <c r="C12" s="58">
        <f>'Paramètres '!D16</f>
        <v>0.39800000000000002</v>
      </c>
      <c r="D12" s="58">
        <f>'Paramètres '!E16</f>
        <v>0.39800000000000002</v>
      </c>
      <c r="E12" s="58">
        <f>'Paramètres '!F16</f>
        <v>0.39800000000000002</v>
      </c>
      <c r="F12" s="261"/>
      <c r="G12" s="47"/>
    </row>
    <row r="13" spans="1:7" s="28" customFormat="1" ht="30" customHeight="1" thickTop="1" thickBot="1" x14ac:dyDescent="0.4">
      <c r="A13" s="131" t="s">
        <v>885</v>
      </c>
      <c r="B13" s="297">
        <f>'CV - réduction'!Z1</f>
        <v>0</v>
      </c>
      <c r="C13" s="297">
        <f>'CV - réduction'!AA1</f>
        <v>0</v>
      </c>
      <c r="D13" s="297">
        <f>'CV - réduction'!AB1</f>
        <v>0</v>
      </c>
      <c r="E13" s="298">
        <f>'CV - réduction'!AC1</f>
        <v>0</v>
      </c>
      <c r="F13" s="181">
        <f t="shared" ref="F13:F15" si="2">SUM(B13:E13)</f>
        <v>0</v>
      </c>
    </row>
    <row r="14" spans="1:7" s="28" customFormat="1" ht="30" customHeight="1" thickTop="1" thickBot="1" x14ac:dyDescent="0.4">
      <c r="A14" s="132" t="s">
        <v>886</v>
      </c>
      <c r="B14" s="299">
        <f>'CV - réduction'!AE1</f>
        <v>0</v>
      </c>
      <c r="C14" s="299">
        <f>'CV - réduction'!AF1</f>
        <v>0</v>
      </c>
      <c r="D14" s="299">
        <f>'CV - réduction'!AG1</f>
        <v>0</v>
      </c>
      <c r="E14" s="300">
        <f>'CV - réduction'!AH1</f>
        <v>0</v>
      </c>
      <c r="F14" s="181">
        <f t="shared" si="2"/>
        <v>0</v>
      </c>
    </row>
    <row r="15" spans="1:7" s="35" customFormat="1" ht="23.4" thickTop="1" thickBot="1" x14ac:dyDescent="0.4">
      <c r="A15" s="288" t="s">
        <v>884</v>
      </c>
      <c r="B15" s="224">
        <f>ROUND(SUM(B13:B14),3)</f>
        <v>0</v>
      </c>
      <c r="C15" s="224">
        <f>ROUND(SUM(C13:C14),3)</f>
        <v>0</v>
      </c>
      <c r="D15" s="224">
        <f>ROUND(SUM(D13:D14),3)</f>
        <v>0</v>
      </c>
      <c r="E15" s="224">
        <f>ROUND(SUM(E13:E14),3)</f>
        <v>0</v>
      </c>
      <c r="F15" s="260">
        <f t="shared" si="2"/>
        <v>0</v>
      </c>
    </row>
    <row r="16" spans="1:7" ht="32.25" customHeight="1" thickTop="1" x14ac:dyDescent="0.5">
      <c r="B16" s="362"/>
      <c r="C16" s="362"/>
      <c r="D16" s="362"/>
      <c r="E16" s="362"/>
      <c r="F16" s="362"/>
    </row>
    <row r="17" spans="1:6" ht="32.25" customHeight="1" x14ac:dyDescent="0.5">
      <c r="B17" s="130"/>
      <c r="C17" s="130"/>
      <c r="D17" s="130"/>
      <c r="E17" s="130"/>
      <c r="F17" s="130"/>
    </row>
    <row r="18" spans="1:6" ht="46.5" customHeight="1" x14ac:dyDescent="0.35">
      <c r="A18" s="363"/>
      <c r="B18" s="363"/>
      <c r="C18" s="363"/>
      <c r="D18" s="363"/>
      <c r="E18" s="363"/>
      <c r="F18" s="363"/>
    </row>
    <row r="19" spans="1:6" x14ac:dyDescent="0.35">
      <c r="B19" s="48"/>
      <c r="C19" s="48"/>
      <c r="D19" s="48"/>
      <c r="E19" s="48"/>
      <c r="F19" s="36"/>
    </row>
    <row r="24" spans="1:6" outlineLevel="1" x14ac:dyDescent="0.35"/>
    <row r="25" spans="1:6" ht="14.4" outlineLevel="1" x14ac:dyDescent="0.35">
      <c r="A25" s="70"/>
      <c r="B25" s="71"/>
    </row>
    <row r="26" spans="1:6" ht="14.4" outlineLevel="1" x14ac:dyDescent="0.35">
      <c r="A26" s="70"/>
      <c r="B26" s="72"/>
    </row>
    <row r="27" spans="1:6" ht="14.4" outlineLevel="1" x14ac:dyDescent="0.35">
      <c r="A27" s="73"/>
      <c r="B27" s="74"/>
    </row>
    <row r="28" spans="1:6" ht="14.4" outlineLevel="1" x14ac:dyDescent="0.35">
      <c r="A28" s="73"/>
      <c r="B28" s="128"/>
    </row>
    <row r="29" spans="1:6" ht="14.4" outlineLevel="1" x14ac:dyDescent="0.35">
      <c r="A29" s="73"/>
      <c r="B29" s="128"/>
    </row>
    <row r="30" spans="1:6" ht="14.4" outlineLevel="1" x14ac:dyDescent="0.35">
      <c r="A30" s="73"/>
      <c r="B30" s="128"/>
      <c r="C30" s="112"/>
    </row>
    <row r="31" spans="1:6" ht="14.4" outlineLevel="1" x14ac:dyDescent="0.35">
      <c r="A31" s="73"/>
      <c r="B31" s="128"/>
      <c r="C31" s="113"/>
    </row>
    <row r="32" spans="1:6" ht="14.4" outlineLevel="1" x14ac:dyDescent="0.35">
      <c r="A32" s="73"/>
      <c r="B32" s="128"/>
    </row>
    <row r="33" spans="1:4" ht="14.4" outlineLevel="1" x14ac:dyDescent="0.35">
      <c r="A33" s="73"/>
      <c r="B33" s="128"/>
      <c r="D33" s="95"/>
    </row>
    <row r="34" spans="1:4" ht="14.4" outlineLevel="1" x14ac:dyDescent="0.35">
      <c r="A34" s="73"/>
      <c r="B34" s="128"/>
    </row>
    <row r="35" spans="1:4" ht="14.4" outlineLevel="1" x14ac:dyDescent="0.35">
      <c r="A35" s="73"/>
      <c r="B35" s="128"/>
      <c r="D35" s="95"/>
    </row>
    <row r="36" spans="1:4" ht="14.4" outlineLevel="1" x14ac:dyDescent="0.35">
      <c r="A36" s="73"/>
      <c r="B36" s="128"/>
    </row>
    <row r="37" spans="1:4" ht="14.4" outlineLevel="1" x14ac:dyDescent="0.35">
      <c r="A37" s="73"/>
      <c r="B37" s="128"/>
    </row>
    <row r="38" spans="1:4" ht="14.4" outlineLevel="1" x14ac:dyDescent="0.35">
      <c r="A38" s="73"/>
      <c r="B38" s="128"/>
    </row>
    <row r="39" spans="1:4" ht="14.4" outlineLevel="1" x14ac:dyDescent="0.35">
      <c r="A39" s="73"/>
      <c r="B39" s="128"/>
    </row>
    <row r="40" spans="1:4" ht="14.4" outlineLevel="1" x14ac:dyDescent="0.35">
      <c r="A40" s="73"/>
      <c r="B40" s="128"/>
    </row>
    <row r="41" spans="1:4" ht="14.4" outlineLevel="1" x14ac:dyDescent="0.35">
      <c r="A41" s="73"/>
      <c r="B41" s="128"/>
    </row>
    <row r="42" spans="1:4" ht="14.4" outlineLevel="1" x14ac:dyDescent="0.35">
      <c r="A42" s="73"/>
      <c r="B42" s="128"/>
    </row>
    <row r="43" spans="1:4" ht="14.4" outlineLevel="1" x14ac:dyDescent="0.35">
      <c r="A43" s="73"/>
      <c r="B43" s="128"/>
    </row>
    <row r="44" spans="1:4" ht="14.4" outlineLevel="1" x14ac:dyDescent="0.35">
      <c r="A44" s="73"/>
      <c r="B44" s="128"/>
    </row>
    <row r="45" spans="1:4" ht="14.4" outlineLevel="1" x14ac:dyDescent="0.35">
      <c r="A45" s="73"/>
      <c r="B45" s="128"/>
    </row>
    <row r="46" spans="1:4" ht="14.4" outlineLevel="1" x14ac:dyDescent="0.35">
      <c r="A46" s="73"/>
      <c r="B46" s="128"/>
    </row>
    <row r="47" spans="1:4" ht="14.4" outlineLevel="1" x14ac:dyDescent="0.35">
      <c r="A47" s="73"/>
      <c r="B47" s="128"/>
    </row>
    <row r="48" spans="1:4" ht="14.4" outlineLevel="1" x14ac:dyDescent="0.35">
      <c r="A48" s="73"/>
      <c r="B48" s="128"/>
    </row>
    <row r="49" spans="1:2" ht="14.4" outlineLevel="1" x14ac:dyDescent="0.35">
      <c r="A49" s="73"/>
      <c r="B49" s="128"/>
    </row>
    <row r="50" spans="1:2" ht="14.4" outlineLevel="1" x14ac:dyDescent="0.35">
      <c r="A50" s="73"/>
      <c r="B50" s="128"/>
    </row>
    <row r="51" spans="1:2" ht="14.4" outlineLevel="1" x14ac:dyDescent="0.35">
      <c r="A51" s="73"/>
      <c r="B51" s="128"/>
    </row>
    <row r="52" spans="1:2" ht="14.4" outlineLevel="1" x14ac:dyDescent="0.35">
      <c r="A52" s="73"/>
      <c r="B52" s="128"/>
    </row>
    <row r="53" spans="1:2" ht="14.4" outlineLevel="1" x14ac:dyDescent="0.35">
      <c r="A53" s="73"/>
      <c r="B53" s="128"/>
    </row>
    <row r="54" spans="1:2" ht="14.4" outlineLevel="1" x14ac:dyDescent="0.35">
      <c r="A54" s="73"/>
      <c r="B54" s="128"/>
    </row>
    <row r="55" spans="1:2" ht="14.4" outlineLevel="1" x14ac:dyDescent="0.35">
      <c r="A55" s="73"/>
      <c r="B55" s="128"/>
    </row>
    <row r="56" spans="1:2" ht="14.4" outlineLevel="1" x14ac:dyDescent="0.35">
      <c r="A56" s="73"/>
      <c r="B56" s="128"/>
    </row>
    <row r="57" spans="1:2" ht="14.4" outlineLevel="1" x14ac:dyDescent="0.35">
      <c r="A57" s="73"/>
      <c r="B57" s="128"/>
    </row>
    <row r="58" spans="1:2" ht="14.4" outlineLevel="1" x14ac:dyDescent="0.35">
      <c r="A58" s="73"/>
      <c r="B58" s="128"/>
    </row>
    <row r="59" spans="1:2" ht="14.4" outlineLevel="1" x14ac:dyDescent="0.35">
      <c r="A59" s="73"/>
      <c r="B59" s="128"/>
    </row>
    <row r="60" spans="1:2" ht="14.4" outlineLevel="1" x14ac:dyDescent="0.35">
      <c r="A60" s="73"/>
      <c r="B60" s="128"/>
    </row>
    <row r="61" spans="1:2" ht="14.4" outlineLevel="1" x14ac:dyDescent="0.35">
      <c r="A61" s="73"/>
      <c r="B61" s="128"/>
    </row>
    <row r="62" spans="1:2" ht="14.4" outlineLevel="1" x14ac:dyDescent="0.35">
      <c r="A62" s="73"/>
      <c r="B62" s="128"/>
    </row>
    <row r="63" spans="1:2" ht="14.4" outlineLevel="1" x14ac:dyDescent="0.35">
      <c r="A63" s="73"/>
      <c r="B63" s="128"/>
    </row>
    <row r="64" spans="1:2" ht="14.4" outlineLevel="1" x14ac:dyDescent="0.35">
      <c r="A64" s="73"/>
      <c r="B64" s="128"/>
    </row>
    <row r="65" spans="1:2" ht="14.4" outlineLevel="1" x14ac:dyDescent="0.35">
      <c r="A65" s="73"/>
      <c r="B65" s="128"/>
    </row>
    <row r="66" spans="1:2" ht="14.4" outlineLevel="1" x14ac:dyDescent="0.35">
      <c r="A66" s="73"/>
      <c r="B66" s="128"/>
    </row>
    <row r="67" spans="1:2" ht="14.4" outlineLevel="1" x14ac:dyDescent="0.35">
      <c r="A67" s="73"/>
      <c r="B67" s="128"/>
    </row>
    <row r="68" spans="1:2" ht="14.4" outlineLevel="1" x14ac:dyDescent="0.35">
      <c r="A68" s="73"/>
      <c r="B68" s="128"/>
    </row>
    <row r="69" spans="1:2" ht="14.4" outlineLevel="1" x14ac:dyDescent="0.35">
      <c r="A69" s="73"/>
      <c r="B69" s="128"/>
    </row>
    <row r="70" spans="1:2" ht="14.4" outlineLevel="1" x14ac:dyDescent="0.35">
      <c r="A70" s="73"/>
      <c r="B70" s="128"/>
    </row>
    <row r="71" spans="1:2" ht="14.4" outlineLevel="1" x14ac:dyDescent="0.35">
      <c r="A71" s="73"/>
      <c r="B71" s="128"/>
    </row>
    <row r="72" spans="1:2" ht="14.4" outlineLevel="1" x14ac:dyDescent="0.35">
      <c r="A72" s="73"/>
      <c r="B72" s="128"/>
    </row>
    <row r="73" spans="1:2" ht="14.4" outlineLevel="1" x14ac:dyDescent="0.35">
      <c r="A73" s="73"/>
      <c r="B73" s="128"/>
    </row>
    <row r="74" spans="1:2" ht="14.4" outlineLevel="1" x14ac:dyDescent="0.35">
      <c r="A74" s="73"/>
      <c r="B74" s="128"/>
    </row>
    <row r="75" spans="1:2" ht="14.4" outlineLevel="1" x14ac:dyDescent="0.35">
      <c r="A75" s="73"/>
      <c r="B75" s="128"/>
    </row>
    <row r="76" spans="1:2" ht="14.4" outlineLevel="1" x14ac:dyDescent="0.35">
      <c r="A76" s="73"/>
      <c r="B76" s="128"/>
    </row>
    <row r="77" spans="1:2" ht="14.4" outlineLevel="1" x14ac:dyDescent="0.35">
      <c r="A77" s="73"/>
      <c r="B77" s="128"/>
    </row>
    <row r="78" spans="1:2" ht="14.4" outlineLevel="1" x14ac:dyDescent="0.35">
      <c r="A78" s="73"/>
      <c r="B78" s="128"/>
    </row>
    <row r="79" spans="1:2" ht="14.4" outlineLevel="1" x14ac:dyDescent="0.35">
      <c r="A79" s="73"/>
      <c r="B79" s="128"/>
    </row>
    <row r="80" spans="1:2" ht="14.4" outlineLevel="1" x14ac:dyDescent="0.35">
      <c r="A80" s="73"/>
      <c r="B80" s="128"/>
    </row>
    <row r="81" spans="1:2" ht="14.4" outlineLevel="1" x14ac:dyDescent="0.35">
      <c r="A81" s="73"/>
      <c r="B81" s="128"/>
    </row>
    <row r="82" spans="1:2" ht="14.4" outlineLevel="1" x14ac:dyDescent="0.35">
      <c r="A82" s="73"/>
      <c r="B82" s="128"/>
    </row>
    <row r="83" spans="1:2" ht="14.4" outlineLevel="1" x14ac:dyDescent="0.35">
      <c r="A83" s="73"/>
      <c r="B83" s="128"/>
    </row>
    <row r="84" spans="1:2" ht="14.4" outlineLevel="1" x14ac:dyDescent="0.35">
      <c r="A84" s="73"/>
      <c r="B84" s="128"/>
    </row>
    <row r="85" spans="1:2" ht="14.4" outlineLevel="1" x14ac:dyDescent="0.35">
      <c r="A85" s="73"/>
      <c r="B85" s="128"/>
    </row>
    <row r="86" spans="1:2" ht="14.4" outlineLevel="1" x14ac:dyDescent="0.35">
      <c r="A86" s="73"/>
      <c r="B86" s="128"/>
    </row>
    <row r="87" spans="1:2" ht="14.4" outlineLevel="1" x14ac:dyDescent="0.35">
      <c r="A87" s="73"/>
      <c r="B87" s="128"/>
    </row>
    <row r="88" spans="1:2" ht="14.4" outlineLevel="1" x14ac:dyDescent="0.35">
      <c r="A88" s="73"/>
      <c r="B88" s="128"/>
    </row>
    <row r="89" spans="1:2" ht="14.4" outlineLevel="1" x14ac:dyDescent="0.35">
      <c r="A89" s="73"/>
      <c r="B89" s="128"/>
    </row>
    <row r="90" spans="1:2" outlineLevel="1" x14ac:dyDescent="0.35"/>
    <row r="91" spans="1:2" x14ac:dyDescent="0.35">
      <c r="B91" s="95"/>
    </row>
  </sheetData>
  <sheetProtection formatCells="0" formatColumns="0" formatRows="0"/>
  <protectedRanges>
    <protectedRange sqref="B8:E8" name="Plage1"/>
  </protectedRanges>
  <sortState xmlns:xlrd2="http://schemas.microsoft.com/office/spreadsheetml/2017/richdata2" ref="E28:F72">
    <sortCondition ref="E28:E72"/>
  </sortState>
  <mergeCells count="3">
    <mergeCell ref="A1:F1"/>
    <mergeCell ref="B16:F16"/>
    <mergeCell ref="A18:F18"/>
  </mergeCells>
  <phoneticPr fontId="4" type="noConversion"/>
  <conditionalFormatting sqref="B16:F17">
    <cfRule type="cellIs" dxfId="401" priority="11" stopIfTrue="1" operator="equal">
      <formula>"VOUS RENTREZ TROP DE CV"</formula>
    </cfRule>
  </conditionalFormatting>
  <conditionalFormatting sqref="A18">
    <cfRule type="expression" dxfId="400" priority="21" stopIfTrue="1">
      <formula>#REF!&lt;&gt;0</formula>
    </cfRule>
  </conditionalFormatting>
  <conditionalFormatting sqref="B8:E8">
    <cfRule type="expression" dxfId="399" priority="570" stopIfTrue="1">
      <formula>#REF!="INCOMPLET"</formula>
    </cfRule>
  </conditionalFormatting>
  <conditionalFormatting sqref="B15:E15">
    <cfRule type="expression" dxfId="398" priority="2">
      <formula>IF(B16="IMPOSSIBLE",TRUE,FALSE)</formula>
    </cfRule>
  </conditionalFormatting>
  <conditionalFormatting sqref="B15:E15">
    <cfRule type="expression" dxfId="397" priority="1">
      <formula>IF(B16="IMPOSSIBLE",TRUE,FALSE)</formula>
    </cfRule>
  </conditionalFormatting>
  <conditionalFormatting sqref="B9:E9">
    <cfRule type="expression" dxfId="396" priority="622">
      <formula>IF(#REF!="IMPOSSIBLE",TRUE,FALSE)</formula>
    </cfRule>
  </conditionalFormatting>
  <printOptions horizontalCentered="1" verticalCentered="1"/>
  <pageMargins left="0.27559055118110237" right="0.19685039370078741" top="0.39370078740157483" bottom="0.39370078740157483" header="0.19685039370078741" footer="0.19685039370078741"/>
  <pageSetup paperSize="9" scale="61" orientation="landscape" r:id="rId1"/>
  <headerFooter alignWithMargins="0">
    <oddFooter>&amp;L04/2023
&amp;Rpage &amp;P /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7">
    <pageSetUpPr fitToPage="1"/>
  </sheetPr>
  <dimension ref="A1:AU504"/>
  <sheetViews>
    <sheetView view="pageBreakPreview" topLeftCell="B1" zoomScale="55" zoomScaleNormal="100" zoomScaleSheetLayoutView="55" workbookViewId="0">
      <pane ySplit="5" topLeftCell="A199" activePane="bottomLeft" state="frozen"/>
      <selection activeCell="D28" sqref="D28"/>
      <selection pane="bottomLeft" activeCell="B1" sqref="B1:C1"/>
    </sheetView>
  </sheetViews>
  <sheetFormatPr baseColWidth="10" defaultColWidth="11.44140625" defaultRowHeight="14.4" x14ac:dyDescent="0.35"/>
  <cols>
    <col min="1" max="1" width="21.33203125" style="34" hidden="1" customWidth="1"/>
    <col min="2" max="2" width="16.44140625" customWidth="1"/>
    <col min="3" max="3" width="30.5546875" customWidth="1"/>
    <col min="4" max="4" width="30.5546875" style="117" customWidth="1"/>
    <col min="5" max="5" width="30.5546875" style="34" customWidth="1"/>
    <col min="6" max="6" width="32.33203125" customWidth="1"/>
    <col min="7" max="7" width="0.6640625" style="34" hidden="1" customWidth="1"/>
    <col min="8" max="8" width="20" customWidth="1"/>
    <col min="9" max="9" width="21.33203125" customWidth="1"/>
    <col min="10" max="10" width="21.109375" customWidth="1"/>
    <col min="11" max="11" width="21.5546875" customWidth="1"/>
    <col min="12" max="23" width="22.6640625" customWidth="1"/>
    <col min="24" max="24" width="20" customWidth="1"/>
    <col min="25" max="25" width="11.44140625" customWidth="1"/>
    <col min="26" max="26" width="16.33203125" style="36" customWidth="1"/>
    <col min="27" max="27" width="14.109375" style="36" customWidth="1"/>
    <col min="28" max="28" width="13.88671875" style="36" customWidth="1"/>
    <col min="29" max="29" width="16.6640625" style="36" customWidth="1"/>
    <col min="30" max="30" width="11.44140625" style="36"/>
    <col min="31" max="31" width="15" style="36" customWidth="1"/>
    <col min="32" max="32" width="15.44140625" style="36" customWidth="1"/>
    <col min="33" max="33" width="14.88671875" style="36" customWidth="1"/>
    <col min="34" max="34" width="15.88671875" style="36" customWidth="1"/>
    <col min="35" max="35" width="11.44140625" style="36"/>
    <col min="36" max="36" width="14.33203125" style="36" customWidth="1"/>
    <col min="37" max="37" width="13.44140625" style="36" customWidth="1"/>
    <col min="38" max="38" width="16.33203125" style="36" customWidth="1"/>
    <col min="39" max="39" width="15.44140625" style="36" customWidth="1"/>
    <col min="43" max="43" width="20.109375" bestFit="1" customWidth="1"/>
  </cols>
  <sheetData>
    <row r="1" spans="1:47" s="31" customFormat="1" ht="110.25" customHeight="1" thickBot="1" x14ac:dyDescent="0.35">
      <c r="A1" s="49"/>
      <c r="B1" s="370" t="str">
        <f>IF('entete électricité'!D10="","",'entete électricité'!D10)</f>
        <v>Nom du Fournisseur</v>
      </c>
      <c r="C1" s="370"/>
      <c r="D1" s="116"/>
      <c r="E1" s="30"/>
      <c r="F1" s="372"/>
      <c r="G1" s="372"/>
      <c r="H1" s="123" t="str">
        <f>CONCATENATE($H4," - ",H5)</f>
        <v>Fournitures (MWh) - 1er trimestre 2023</v>
      </c>
      <c r="I1" s="124" t="str">
        <f>CONCATENATE($H4," - ",I5)</f>
        <v>Fournitures (MWh) - 2e trimestre 2023</v>
      </c>
      <c r="J1" s="124" t="str">
        <f>CONCATENATE($H4," - ",J5)</f>
        <v>Fournitures (MWh) - 3e trimestre 2023</v>
      </c>
      <c r="K1" s="125" t="str">
        <f>CONCATENATE($H4," - ",K5)</f>
        <v>Fournitures (MWh) - 4e trimestre 2023</v>
      </c>
      <c r="L1" s="118" t="str">
        <f>CONCATENATE($L4," - ",L5)</f>
        <v>Réduction accordée - 1er trimestre 2023</v>
      </c>
      <c r="M1" s="119" t="str">
        <f t="shared" ref="M1:O1" si="0">CONCATENATE($L4," - ",M5)</f>
        <v>Réduction accordée - 2e trimestre 2023</v>
      </c>
      <c r="N1" s="119" t="str">
        <f t="shared" si="0"/>
        <v>Réduction accordée - 3e trimestre 2023</v>
      </c>
      <c r="O1" s="120" t="str">
        <f t="shared" si="0"/>
        <v>Réduction accordée - 4e trimestre 2023</v>
      </c>
      <c r="P1" s="30"/>
      <c r="Q1" s="373" t="s">
        <v>332</v>
      </c>
      <c r="R1" s="374"/>
      <c r="T1" s="375" t="s">
        <v>333</v>
      </c>
      <c r="U1" s="376"/>
      <c r="V1" s="32"/>
      <c r="W1" s="32"/>
      <c r="Z1" s="52">
        <f>ROUND(SUM(Z6:Z373),3)</f>
        <v>0</v>
      </c>
      <c r="AA1" s="52">
        <f t="shared" ref="AA1:AC1" si="1">ROUND(SUM(AA6:AA373),3)</f>
        <v>0</v>
      </c>
      <c r="AB1" s="52">
        <f t="shared" si="1"/>
        <v>0</v>
      </c>
      <c r="AC1" s="52">
        <f t="shared" si="1"/>
        <v>0</v>
      </c>
      <c r="AD1" s="96"/>
      <c r="AE1" s="52">
        <f>ROUND(SUM(AE6:AE373),3)</f>
        <v>0</v>
      </c>
      <c r="AF1" s="52">
        <f t="shared" ref="AF1:AH1" si="2">ROUND(SUM(AF6:AF373),3)</f>
        <v>0</v>
      </c>
      <c r="AG1" s="52">
        <f t="shared" si="2"/>
        <v>0</v>
      </c>
      <c r="AH1" s="52">
        <f t="shared" si="2"/>
        <v>0</v>
      </c>
      <c r="AI1" s="96"/>
      <c r="AJ1" s="52">
        <f>ROUND(SUM(AJ6:AJ373),3)</f>
        <v>0</v>
      </c>
      <c r="AK1" s="52">
        <f t="shared" ref="AK1:AM1" si="3">ROUND(SUM(AK6:AK373),3)</f>
        <v>0</v>
      </c>
      <c r="AL1" s="52">
        <f t="shared" si="3"/>
        <v>0</v>
      </c>
      <c r="AM1" s="52">
        <f t="shared" si="3"/>
        <v>0</v>
      </c>
      <c r="AR1" s="126"/>
      <c r="AS1" s="126"/>
      <c r="AT1" s="126"/>
      <c r="AU1" s="126"/>
    </row>
    <row r="2" spans="1:47" s="31" customFormat="1" ht="25.2" thickBot="1" x14ac:dyDescent="0.35">
      <c r="A2" s="114"/>
      <c r="B2" s="114"/>
      <c r="C2" s="30"/>
      <c r="D2" s="164"/>
      <c r="E2" s="33"/>
      <c r="F2" s="33"/>
      <c r="G2" s="33"/>
      <c r="H2" s="122">
        <f>ROUND(SUM(H6:H378),3)-H12-H22-H34-H51-H66-H72-H80-H90-H102-H119-H132-H162-H172-H189-H278-H331-H348-H355-H362</f>
        <v>0</v>
      </c>
      <c r="I2" s="122">
        <f>ROUND(SUM(I6:I378),3)-I12-I22-I34-I51-I66-I72-I80-I90-I102-I119-I132-I162-I172-I189-I278-I331-I348-I355-I362</f>
        <v>0</v>
      </c>
      <c r="J2" s="122">
        <f>ROUND(SUM(J6:J378),3)-J12-J22-J34-J51-J66-J72-J80-J90-J102-J119-J132-J162-J172-J189-J278-J331-J348-J355-J362</f>
        <v>0</v>
      </c>
      <c r="K2" s="122">
        <f>ROUND(SUM(K6:K378),3)-K12-K22-K34-K51-K66-K72-K80-K90-K102-K119-K132-K162-K172-K189-K278-K331-K348-K355-K362</f>
        <v>0</v>
      </c>
      <c r="L2" s="121">
        <f>ROUND(SUM(L6:L378),3)</f>
        <v>0</v>
      </c>
      <c r="M2" s="121">
        <f>ROUND(SUM(M6:M378),3)</f>
        <v>0</v>
      </c>
      <c r="N2" s="121">
        <f>ROUND(SUM(N6:N378),3)</f>
        <v>0</v>
      </c>
      <c r="O2" s="121">
        <f>ROUND(SUM(O6:O378),3)</f>
        <v>0</v>
      </c>
      <c r="P2" s="32"/>
      <c r="Q2" s="32"/>
      <c r="R2" s="32"/>
      <c r="S2" s="32"/>
      <c r="T2" s="32"/>
      <c r="U2" s="32"/>
      <c r="V2" s="32"/>
      <c r="W2" s="32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R2" s="126"/>
      <c r="AS2" s="126"/>
      <c r="AT2" s="126"/>
      <c r="AU2" s="126"/>
    </row>
    <row r="4" spans="1:47" ht="30.75" customHeight="1" x14ac:dyDescent="0.35">
      <c r="A4" s="364" t="e">
        <f>#REF!</f>
        <v>#REF!</v>
      </c>
      <c r="B4" s="364" t="s">
        <v>406</v>
      </c>
      <c r="C4" s="364" t="s">
        <v>20</v>
      </c>
      <c r="D4" s="368" t="s">
        <v>22</v>
      </c>
      <c r="E4" s="364" t="s">
        <v>21</v>
      </c>
      <c r="F4" s="364" t="s">
        <v>10</v>
      </c>
      <c r="G4" s="382" t="s">
        <v>32</v>
      </c>
      <c r="H4" s="365" t="s">
        <v>12</v>
      </c>
      <c r="I4" s="366"/>
      <c r="J4" s="366"/>
      <c r="K4" s="367"/>
      <c r="L4" s="364" t="s">
        <v>11</v>
      </c>
      <c r="M4" s="364"/>
      <c r="N4" s="364"/>
      <c r="O4" s="364"/>
      <c r="P4" s="364" t="s">
        <v>327</v>
      </c>
      <c r="Q4" s="364"/>
      <c r="R4" s="364"/>
      <c r="S4" s="364"/>
      <c r="T4" s="364" t="s">
        <v>13</v>
      </c>
      <c r="U4" s="364"/>
      <c r="V4" s="364"/>
      <c r="W4" s="364"/>
      <c r="X4" s="377" t="s">
        <v>334</v>
      </c>
      <c r="Z4" s="379" t="s">
        <v>328</v>
      </c>
      <c r="AA4" s="379"/>
      <c r="AB4" s="379"/>
      <c r="AC4" s="379"/>
      <c r="AE4" s="380" t="s">
        <v>329</v>
      </c>
      <c r="AF4" s="380"/>
      <c r="AG4" s="380"/>
      <c r="AH4" s="380"/>
      <c r="AJ4" s="381" t="s">
        <v>330</v>
      </c>
      <c r="AK4" s="381"/>
      <c r="AL4" s="381"/>
      <c r="AM4" s="381"/>
    </row>
    <row r="5" spans="1:47" s="31" customFormat="1" ht="101.25" customHeight="1" thickBot="1" x14ac:dyDescent="0.35">
      <c r="A5" s="364"/>
      <c r="B5" s="371"/>
      <c r="C5" s="371"/>
      <c r="D5" s="369"/>
      <c r="E5" s="371"/>
      <c r="F5" s="371"/>
      <c r="G5" s="383"/>
      <c r="H5" s="138" t="s">
        <v>924</v>
      </c>
      <c r="I5" s="138" t="s">
        <v>921</v>
      </c>
      <c r="J5" s="138" t="s">
        <v>922</v>
      </c>
      <c r="K5" s="138" t="s">
        <v>923</v>
      </c>
      <c r="L5" s="138" t="s">
        <v>924</v>
      </c>
      <c r="M5" s="138" t="s">
        <v>921</v>
      </c>
      <c r="N5" s="138" t="s">
        <v>922</v>
      </c>
      <c r="O5" s="138" t="s">
        <v>923</v>
      </c>
      <c r="P5" s="139" t="str">
        <f t="shared" ref="P5:W5" si="4">L5</f>
        <v>1er trimestre 2023</v>
      </c>
      <c r="Q5" s="139" t="str">
        <f t="shared" si="4"/>
        <v>2e trimestre 2023</v>
      </c>
      <c r="R5" s="139" t="str">
        <f t="shared" si="4"/>
        <v>3e trimestre 2023</v>
      </c>
      <c r="S5" s="139" t="str">
        <f t="shared" si="4"/>
        <v>4e trimestre 2023</v>
      </c>
      <c r="T5" s="139" t="str">
        <f t="shared" si="4"/>
        <v>1er trimestre 2023</v>
      </c>
      <c r="U5" s="139" t="str">
        <f t="shared" si="4"/>
        <v>2e trimestre 2023</v>
      </c>
      <c r="V5" s="139" t="str">
        <f t="shared" si="4"/>
        <v>3e trimestre 2023</v>
      </c>
      <c r="W5" s="139" t="str">
        <f t="shared" si="4"/>
        <v>4e trimestre 2023</v>
      </c>
      <c r="X5" s="378"/>
      <c r="Z5" s="97" t="str">
        <f>L5</f>
        <v>1er trimestre 2023</v>
      </c>
      <c r="AA5" s="97" t="str">
        <f t="shared" ref="AA5:AC5" si="5">M5</f>
        <v>2e trimestre 2023</v>
      </c>
      <c r="AB5" s="97" t="str">
        <f t="shared" si="5"/>
        <v>3e trimestre 2023</v>
      </c>
      <c r="AC5" s="97" t="str">
        <f t="shared" si="5"/>
        <v>4e trimestre 2023</v>
      </c>
      <c r="AD5" s="96"/>
      <c r="AE5" s="97" t="str">
        <f>Z5</f>
        <v>1er trimestre 2023</v>
      </c>
      <c r="AF5" s="97" t="str">
        <f t="shared" ref="AF5:AH5" si="6">AA5</f>
        <v>2e trimestre 2023</v>
      </c>
      <c r="AG5" s="97" t="str">
        <f t="shared" si="6"/>
        <v>3e trimestre 2023</v>
      </c>
      <c r="AH5" s="97" t="str">
        <f t="shared" si="6"/>
        <v>4e trimestre 2023</v>
      </c>
      <c r="AI5" s="96"/>
      <c r="AJ5" s="97" t="str">
        <f>AE5</f>
        <v>1er trimestre 2023</v>
      </c>
      <c r="AK5" s="97" t="str">
        <f t="shared" ref="AK5:AM5" si="7">AF5</f>
        <v>2e trimestre 2023</v>
      </c>
      <c r="AL5" s="97" t="str">
        <f t="shared" si="7"/>
        <v>3e trimestre 2023</v>
      </c>
      <c r="AM5" s="97" t="str">
        <f t="shared" si="7"/>
        <v>4e trimestre 2023</v>
      </c>
      <c r="AO5" s="31" t="s">
        <v>351</v>
      </c>
    </row>
    <row r="6" spans="1:47" s="31" customFormat="1" ht="92.25" customHeight="1" x14ac:dyDescent="0.35">
      <c r="A6" s="45" t="s">
        <v>15</v>
      </c>
      <c r="B6" s="204">
        <v>1</v>
      </c>
      <c r="C6" s="146" t="s">
        <v>166</v>
      </c>
      <c r="D6" s="147" t="s">
        <v>168</v>
      </c>
      <c r="E6" s="148" t="s">
        <v>167</v>
      </c>
      <c r="F6" s="146" t="s">
        <v>272</v>
      </c>
      <c r="G6" s="149"/>
      <c r="H6" s="150"/>
      <c r="I6" s="150"/>
      <c r="J6" s="150"/>
      <c r="K6" s="150"/>
      <c r="L6" s="105"/>
      <c r="M6" s="105"/>
      <c r="N6" s="169"/>
      <c r="O6" s="169"/>
      <c r="P6" s="153"/>
      <c r="Q6" s="153"/>
      <c r="R6" s="153"/>
      <c r="S6" s="153"/>
      <c r="T6" s="151">
        <f>ROUND(P6+H6,3)</f>
        <v>0</v>
      </c>
      <c r="U6" s="151">
        <f>ROUND(Q6+I6,3)</f>
        <v>0</v>
      </c>
      <c r="V6" s="151">
        <f>ROUND(R6+J6,3)</f>
        <v>0</v>
      </c>
      <c r="W6" s="151">
        <f>ROUND(S6+K6,3)</f>
        <v>0</v>
      </c>
      <c r="X6" s="154"/>
      <c r="Z6" s="52">
        <f>IF(AND(H6&gt;0,P6=0),L6,0)</f>
        <v>0</v>
      </c>
      <c r="AA6" s="52">
        <f t="shared" ref="AA6:AC6" si="8">IF(AND(I6&gt;0,Q6=0),M6,0)</f>
        <v>0</v>
      </c>
      <c r="AB6" s="52">
        <f t="shared" si="8"/>
        <v>0</v>
      </c>
      <c r="AC6" s="52">
        <f t="shared" si="8"/>
        <v>0</v>
      </c>
      <c r="AD6" s="96"/>
      <c r="AE6" s="52">
        <f>IF(AND(H6&gt;0,P6&gt;0),L6,0)</f>
        <v>0</v>
      </c>
      <c r="AF6" s="52">
        <f t="shared" ref="AF6:AH6" si="9">IF(AND(I6&gt;0,Q6&gt;0),M6,0)</f>
        <v>0</v>
      </c>
      <c r="AG6" s="52">
        <f t="shared" si="9"/>
        <v>0</v>
      </c>
      <c r="AH6" s="52">
        <f t="shared" si="9"/>
        <v>0</v>
      </c>
      <c r="AI6" s="96"/>
      <c r="AJ6" s="52">
        <f>Z6+AE6</f>
        <v>0</v>
      </c>
      <c r="AK6" s="52">
        <f t="shared" ref="AK6:AM6" si="10">AA6+AF6</f>
        <v>0</v>
      </c>
      <c r="AL6" s="52">
        <f t="shared" si="10"/>
        <v>0</v>
      </c>
      <c r="AM6" s="52">
        <f t="shared" si="10"/>
        <v>0</v>
      </c>
      <c r="AO6" s="31">
        <v>1</v>
      </c>
    </row>
    <row r="7" spans="1:47" s="31" customFormat="1" ht="67.5" customHeight="1" x14ac:dyDescent="0.35">
      <c r="A7" s="45" t="s">
        <v>15</v>
      </c>
      <c r="B7" s="205">
        <v>2</v>
      </c>
      <c r="C7" s="54" t="s">
        <v>166</v>
      </c>
      <c r="D7" s="50" t="s">
        <v>168</v>
      </c>
      <c r="E7" s="51" t="s">
        <v>167</v>
      </c>
      <c r="F7" s="54" t="s">
        <v>68</v>
      </c>
      <c r="G7" s="53"/>
      <c r="H7" s="99"/>
      <c r="I7" s="99"/>
      <c r="J7" s="99"/>
      <c r="K7" s="99"/>
      <c r="L7" s="105"/>
      <c r="M7" s="105"/>
      <c r="N7" s="169"/>
      <c r="O7" s="169"/>
      <c r="P7" s="103"/>
      <c r="Q7" s="103"/>
      <c r="R7" s="103"/>
      <c r="S7" s="103"/>
      <c r="T7" s="102">
        <f t="shared" ref="T7:T105" si="11">ROUND(P7+H7,3)</f>
        <v>0</v>
      </c>
      <c r="U7" s="102">
        <f t="shared" ref="U7:U105" si="12">ROUND(Q7+I7,3)</f>
        <v>0</v>
      </c>
      <c r="V7" s="102">
        <f t="shared" ref="V7:V105" si="13">ROUND(R7+J7,3)</f>
        <v>0</v>
      </c>
      <c r="W7" s="102">
        <f t="shared" ref="W7:W105" si="14">ROUND(S7+K7,3)</f>
        <v>0</v>
      </c>
      <c r="X7" s="155"/>
      <c r="Z7" s="52">
        <f t="shared" ref="Z7:Z106" si="15">IF(AND(H7&gt;0,P7=0),L7,0)</f>
        <v>0</v>
      </c>
      <c r="AA7" s="52">
        <f t="shared" ref="AA7:AA106" si="16">IF(AND(I7&gt;0,Q7=0),M7,0)</f>
        <v>0</v>
      </c>
      <c r="AB7" s="52">
        <f t="shared" ref="AB7:AB106" si="17">IF(AND(J7&gt;0,R7=0),N7,0)</f>
        <v>0</v>
      </c>
      <c r="AC7" s="52">
        <f t="shared" ref="AC7:AC106" si="18">IF(AND(K7&gt;0,S7=0),O7,0)</f>
        <v>0</v>
      </c>
      <c r="AD7" s="96"/>
      <c r="AE7" s="52">
        <f t="shared" ref="AE7:AE106" si="19">IF(AND(H7&gt;0,P7&gt;0),L7,0)</f>
        <v>0</v>
      </c>
      <c r="AF7" s="52">
        <f t="shared" ref="AF7:AF106" si="20">IF(AND(I7&gt;0,Q7&gt;0),M7,0)</f>
        <v>0</v>
      </c>
      <c r="AG7" s="52">
        <f t="shared" ref="AG7:AG106" si="21">IF(AND(J7&gt;0,R7&gt;0),N7,0)</f>
        <v>0</v>
      </c>
      <c r="AH7" s="52">
        <f t="shared" ref="AH7:AH106" si="22">IF(AND(K7&gt;0,S7&gt;0),O7,0)</f>
        <v>0</v>
      </c>
      <c r="AI7" s="96"/>
      <c r="AJ7" s="52">
        <f t="shared" ref="AJ7:AJ106" si="23">Z7+AE7</f>
        <v>0</v>
      </c>
      <c r="AK7" s="52">
        <f t="shared" ref="AK7:AK106" si="24">AA7+AF7</f>
        <v>0</v>
      </c>
      <c r="AL7" s="52">
        <f t="shared" ref="AL7:AL106" si="25">AB7+AG7</f>
        <v>0</v>
      </c>
      <c r="AM7" s="52">
        <f t="shared" ref="AM7:AM106" si="26">AC7+AH7</f>
        <v>0</v>
      </c>
      <c r="AO7" s="31">
        <v>1</v>
      </c>
    </row>
    <row r="8" spans="1:47" s="31" customFormat="1" ht="75" customHeight="1" x14ac:dyDescent="0.35">
      <c r="A8" s="45"/>
      <c r="B8" s="205">
        <v>3</v>
      </c>
      <c r="C8" s="54" t="s">
        <v>166</v>
      </c>
      <c r="D8" s="50" t="s">
        <v>168</v>
      </c>
      <c r="E8" s="51" t="s">
        <v>167</v>
      </c>
      <c r="F8" s="54" t="s">
        <v>80</v>
      </c>
      <c r="G8" s="53"/>
      <c r="H8" s="99"/>
      <c r="I8" s="99"/>
      <c r="J8" s="99"/>
      <c r="K8" s="99"/>
      <c r="L8" s="105"/>
      <c r="M8" s="105"/>
      <c r="N8" s="169"/>
      <c r="O8" s="169"/>
      <c r="P8" s="103"/>
      <c r="Q8" s="103"/>
      <c r="R8" s="103"/>
      <c r="S8" s="103"/>
      <c r="T8" s="102">
        <f t="shared" ref="T8" si="27">ROUND(P8+H8,3)</f>
        <v>0</v>
      </c>
      <c r="U8" s="102">
        <f t="shared" ref="U8" si="28">ROUND(Q8+I8,3)</f>
        <v>0</v>
      </c>
      <c r="V8" s="102">
        <f t="shared" ref="V8" si="29">ROUND(R8+J8,3)</f>
        <v>0</v>
      </c>
      <c r="W8" s="102">
        <f t="shared" ref="W8" si="30">ROUND(S8+K8,3)</f>
        <v>0</v>
      </c>
      <c r="X8" s="155"/>
      <c r="Z8" s="52">
        <f t="shared" ref="Z8" si="31">IF(AND(H8&gt;0,P8=0),L8,0)</f>
        <v>0</v>
      </c>
      <c r="AA8" s="52">
        <f t="shared" ref="AA8" si="32">IF(AND(I8&gt;0,Q8=0),M8,0)</f>
        <v>0</v>
      </c>
      <c r="AB8" s="52">
        <f t="shared" ref="AB8" si="33">IF(AND(J8&gt;0,R8=0),N8,0)</f>
        <v>0</v>
      </c>
      <c r="AC8" s="52">
        <f t="shared" ref="AC8" si="34">IF(AND(K8&gt;0,S8=0),O8,0)</f>
        <v>0</v>
      </c>
      <c r="AD8" s="96"/>
      <c r="AE8" s="52">
        <f t="shared" ref="AE8" si="35">IF(AND(H8&gt;0,P8&gt;0),L8,0)</f>
        <v>0</v>
      </c>
      <c r="AF8" s="52">
        <f t="shared" ref="AF8" si="36">IF(AND(I8&gt;0,Q8&gt;0),M8,0)</f>
        <v>0</v>
      </c>
      <c r="AG8" s="52">
        <f t="shared" ref="AG8" si="37">IF(AND(J8&gt;0,R8&gt;0),N8,0)</f>
        <v>0</v>
      </c>
      <c r="AH8" s="52">
        <f t="shared" ref="AH8" si="38">IF(AND(K8&gt;0,S8&gt;0),O8,0)</f>
        <v>0</v>
      </c>
      <c r="AI8" s="96"/>
      <c r="AJ8" s="52">
        <f t="shared" ref="AJ8" si="39">Z8+AE8</f>
        <v>0</v>
      </c>
      <c r="AK8" s="52">
        <f t="shared" ref="AK8" si="40">AA8+AF8</f>
        <v>0</v>
      </c>
      <c r="AL8" s="52">
        <f t="shared" ref="AL8" si="41">AB8+AG8</f>
        <v>0</v>
      </c>
      <c r="AM8" s="52">
        <f t="shared" ref="AM8" si="42">AC8+AH8</f>
        <v>0</v>
      </c>
      <c r="AO8" s="31">
        <v>1</v>
      </c>
    </row>
    <row r="9" spans="1:47" s="31" customFormat="1" ht="75" customHeight="1" x14ac:dyDescent="0.35">
      <c r="A9" s="45"/>
      <c r="B9" s="205">
        <v>4</v>
      </c>
      <c r="C9" s="156"/>
      <c r="D9" s="157"/>
      <c r="E9" s="158"/>
      <c r="F9" s="158"/>
      <c r="G9" s="158"/>
      <c r="H9" s="99"/>
      <c r="I9" s="99"/>
      <c r="J9" s="99"/>
      <c r="K9" s="99"/>
      <c r="L9" s="102"/>
      <c r="M9" s="102"/>
      <c r="N9" s="169"/>
      <c r="O9" s="169"/>
      <c r="P9" s="103"/>
      <c r="Q9" s="103"/>
      <c r="R9" s="103"/>
      <c r="S9" s="103"/>
      <c r="T9" s="102">
        <f t="shared" ref="T9:T12" si="43">ROUND(P9+H9,3)</f>
        <v>0</v>
      </c>
      <c r="U9" s="102">
        <f t="shared" ref="U9:U12" si="44">ROUND(Q9+I9,3)</f>
        <v>0</v>
      </c>
      <c r="V9" s="102">
        <f t="shared" ref="V9:V11" si="45">ROUND(R9+J9,3)</f>
        <v>0</v>
      </c>
      <c r="W9" s="102">
        <f t="shared" ref="W9:W11" si="46">ROUND(S9+K9,3)</f>
        <v>0</v>
      </c>
      <c r="X9" s="155"/>
      <c r="Z9" s="52">
        <f t="shared" ref="Z9:Z11" si="47">IF(AND(H9&gt;0,P9=0),L9,0)</f>
        <v>0</v>
      </c>
      <c r="AA9" s="52">
        <f t="shared" ref="AA9:AA11" si="48">IF(AND(I9&gt;0,Q9=0),M9,0)</f>
        <v>0</v>
      </c>
      <c r="AB9" s="52">
        <f t="shared" ref="AB9:AB11" si="49">IF(AND(J9&gt;0,R9=0),N9,0)</f>
        <v>0</v>
      </c>
      <c r="AC9" s="52">
        <f t="shared" ref="AC9:AC11" si="50">IF(AND(K9&gt;0,S9=0),O9,0)</f>
        <v>0</v>
      </c>
      <c r="AD9" s="96"/>
      <c r="AE9" s="52">
        <f t="shared" ref="AE9:AE11" si="51">IF(AND(H9&gt;0,P9&gt;0),L9,0)</f>
        <v>0</v>
      </c>
      <c r="AF9" s="52">
        <f t="shared" ref="AF9:AF11" si="52">IF(AND(I9&gt;0,Q9&gt;0),M9,0)</f>
        <v>0</v>
      </c>
      <c r="AG9" s="52">
        <f t="shared" ref="AG9:AG11" si="53">IF(AND(J9&gt;0,R9&gt;0),N9,0)</f>
        <v>0</v>
      </c>
      <c r="AH9" s="52">
        <f t="shared" ref="AH9:AH11" si="54">IF(AND(K9&gt;0,S9&gt;0),O9,0)</f>
        <v>0</v>
      </c>
      <c r="AI9" s="96"/>
      <c r="AJ9" s="52">
        <f t="shared" ref="AJ9:AJ11" si="55">Z9+AE9</f>
        <v>0</v>
      </c>
      <c r="AK9" s="52">
        <f t="shared" ref="AK9:AK11" si="56">AA9+AF9</f>
        <v>0</v>
      </c>
      <c r="AL9" s="52">
        <f t="shared" ref="AL9:AL11" si="57">AB9+AG9</f>
        <v>0</v>
      </c>
      <c r="AM9" s="52">
        <f t="shared" ref="AM9:AM11" si="58">AC9+AH9</f>
        <v>0</v>
      </c>
    </row>
    <row r="10" spans="1:47" s="31" customFormat="1" ht="75" customHeight="1" x14ac:dyDescent="0.35">
      <c r="A10" s="45"/>
      <c r="B10" s="205">
        <v>5</v>
      </c>
      <c r="C10" s="156"/>
      <c r="D10" s="157"/>
      <c r="E10" s="158"/>
      <c r="F10" s="158"/>
      <c r="G10" s="158"/>
      <c r="H10" s="99"/>
      <c r="I10" s="99"/>
      <c r="J10" s="99"/>
      <c r="K10" s="99"/>
      <c r="L10" s="102"/>
      <c r="M10" s="102"/>
      <c r="N10" s="169"/>
      <c r="O10" s="169"/>
      <c r="P10" s="103"/>
      <c r="Q10" s="103"/>
      <c r="R10" s="103"/>
      <c r="S10" s="103"/>
      <c r="T10" s="102">
        <f t="shared" si="43"/>
        <v>0</v>
      </c>
      <c r="U10" s="102">
        <f t="shared" si="44"/>
        <v>0</v>
      </c>
      <c r="V10" s="102">
        <f t="shared" si="45"/>
        <v>0</v>
      </c>
      <c r="W10" s="102">
        <f t="shared" si="46"/>
        <v>0</v>
      </c>
      <c r="X10" s="155"/>
      <c r="Z10" s="52">
        <f t="shared" si="47"/>
        <v>0</v>
      </c>
      <c r="AA10" s="52">
        <f t="shared" si="48"/>
        <v>0</v>
      </c>
      <c r="AB10" s="52">
        <f t="shared" si="49"/>
        <v>0</v>
      </c>
      <c r="AC10" s="52">
        <f t="shared" si="50"/>
        <v>0</v>
      </c>
      <c r="AD10" s="96"/>
      <c r="AE10" s="52">
        <f t="shared" si="51"/>
        <v>0</v>
      </c>
      <c r="AF10" s="52">
        <f t="shared" si="52"/>
        <v>0</v>
      </c>
      <c r="AG10" s="52">
        <f t="shared" si="53"/>
        <v>0</v>
      </c>
      <c r="AH10" s="52">
        <f t="shared" si="54"/>
        <v>0</v>
      </c>
      <c r="AI10" s="96"/>
      <c r="AJ10" s="52">
        <f t="shared" si="55"/>
        <v>0</v>
      </c>
      <c r="AK10" s="52">
        <f t="shared" si="56"/>
        <v>0</v>
      </c>
      <c r="AL10" s="52">
        <f t="shared" si="57"/>
        <v>0</v>
      </c>
      <c r="AM10" s="52">
        <f t="shared" si="58"/>
        <v>0</v>
      </c>
    </row>
    <row r="11" spans="1:47" s="31" customFormat="1" ht="69.75" customHeight="1" thickBot="1" x14ac:dyDescent="0.4">
      <c r="A11" s="45"/>
      <c r="B11" s="206">
        <v>6</v>
      </c>
      <c r="C11" s="156"/>
      <c r="D11" s="157"/>
      <c r="E11" s="158"/>
      <c r="F11" s="158"/>
      <c r="G11" s="158"/>
      <c r="H11" s="99"/>
      <c r="I11" s="99"/>
      <c r="J11" s="99"/>
      <c r="K11" s="99"/>
      <c r="L11" s="102"/>
      <c r="M11" s="102"/>
      <c r="N11" s="169"/>
      <c r="O11" s="169"/>
      <c r="P11" s="103"/>
      <c r="Q11" s="103"/>
      <c r="R11" s="103"/>
      <c r="S11" s="103"/>
      <c r="T11" s="102">
        <f t="shared" si="43"/>
        <v>0</v>
      </c>
      <c r="U11" s="102">
        <f t="shared" si="44"/>
        <v>0</v>
      </c>
      <c r="V11" s="102">
        <f t="shared" si="45"/>
        <v>0</v>
      </c>
      <c r="W11" s="102">
        <f t="shared" si="46"/>
        <v>0</v>
      </c>
      <c r="X11" s="155"/>
      <c r="Z11" s="52">
        <f t="shared" si="47"/>
        <v>0</v>
      </c>
      <c r="AA11" s="52">
        <f t="shared" si="48"/>
        <v>0</v>
      </c>
      <c r="AB11" s="52">
        <f t="shared" si="49"/>
        <v>0</v>
      </c>
      <c r="AC11" s="52">
        <f t="shared" si="50"/>
        <v>0</v>
      </c>
      <c r="AD11" s="96"/>
      <c r="AE11" s="52">
        <f t="shared" si="51"/>
        <v>0</v>
      </c>
      <c r="AF11" s="52">
        <f t="shared" si="52"/>
        <v>0</v>
      </c>
      <c r="AG11" s="52">
        <f t="shared" si="53"/>
        <v>0</v>
      </c>
      <c r="AH11" s="52">
        <f t="shared" si="54"/>
        <v>0</v>
      </c>
      <c r="AI11" s="96"/>
      <c r="AJ11" s="52">
        <f t="shared" si="55"/>
        <v>0</v>
      </c>
      <c r="AK11" s="52">
        <f t="shared" si="56"/>
        <v>0</v>
      </c>
      <c r="AL11" s="52">
        <f t="shared" si="57"/>
        <v>0</v>
      </c>
      <c r="AM11" s="52">
        <f t="shared" si="58"/>
        <v>0</v>
      </c>
    </row>
    <row r="12" spans="1:47" s="31" customFormat="1" ht="54" customHeight="1" thickBot="1" x14ac:dyDescent="0.4">
      <c r="A12" s="45"/>
      <c r="B12" s="207">
        <v>7</v>
      </c>
      <c r="C12" s="208" t="s">
        <v>352</v>
      </c>
      <c r="D12" s="209"/>
      <c r="E12" s="209"/>
      <c r="F12" s="210"/>
      <c r="G12" s="211"/>
      <c r="H12" s="212">
        <f t="shared" ref="H12:I12" si="59">H6+H7+H8+H9+H10+H11</f>
        <v>0</v>
      </c>
      <c r="I12" s="212">
        <f t="shared" si="59"/>
        <v>0</v>
      </c>
      <c r="J12" s="212">
        <f>J6+J7+J8+J9+J10+J11</f>
        <v>0</v>
      </c>
      <c r="K12" s="212">
        <f>K6+K7+K8+K9+K10+K11</f>
        <v>0</v>
      </c>
      <c r="L12" s="213">
        <f>IF(T12=0,0,(IF(T12&lt;='Paramètres '!$B$5,0,ROUND(('Paramètres '!C$9*(MIN(T12,'Paramètres '!$B$10)-MIN(T12,'Paramètres '!$B$9))+'Paramètres '!C$10*(MIN(T12,'Paramètres '!$B$11)-MIN(T12,'Paramètres '!$B$10))+'Paramètres '!C$11*(MIN(T12,'Paramètres '!$B$12)-MIN(T12,'Paramètres '!$B$11))+'Paramètres '!C$12*(T12-MIN(T12,'Paramètres '!$B$12))),3))*H12/T12))</f>
        <v>0</v>
      </c>
      <c r="M12" s="213">
        <f>IF(U12=0,0,(IF(U12&lt;='Paramètres '!$B$5,0,ROUND(('Paramètres '!D$9*(MIN(U12,'Paramètres '!$B$10)-MIN(U12,'Paramètres '!$B$9))+'Paramètres '!D$10*(MIN(U12,'Paramètres '!$B$11)-MIN(U12,'Paramètres '!$B$10))+'Paramètres '!D$11*(MIN(U12,'Paramètres '!$B$12)-MIN(U12,'Paramètres '!$B$11))+'Paramètres '!D$12*(U12-MIN(U12,'Paramètres '!$B$12))),3))*I12/U12))</f>
        <v>0</v>
      </c>
      <c r="N12" s="213">
        <f>IF(V12=0,0,(IF(V12&lt;='Paramètres '!$B$5,0,ROUND(('Paramètres '!E$9*(MIN(V12,'Paramètres '!$B$10)-MIN(V12,'Paramètres '!$B$9))+'Paramètres '!E$10*(MIN(V12,'Paramètres '!$B$11)-MIN(V12,'Paramètres '!$B$10))+'Paramètres '!E$11*(MIN(V12,'Paramètres '!$B$12)-MIN(V12,'Paramètres '!$B$11))+'Paramètres '!E$12*(V12-MIN(V12,'Paramètres '!$B$12))),3))*J12/V12))</f>
        <v>0</v>
      </c>
      <c r="O12" s="213">
        <f>IF(W12=0,0,(IF(W12&lt;='Paramètres '!$B$5,0,ROUND(('Paramètres '!F$9*(MIN(W12,'Paramètres '!$B$10)-MIN(W12,'Paramètres '!$B$9))+'Paramètres '!F$10*(MIN(W12,'Paramètres '!$B$11)-MIN(W12,'Paramètres '!$B$10))+'Paramètres '!F$11*(MIN(W12,'Paramètres '!$B$12)-MIN(W12,'Paramètres '!$B$11))+'Paramètres '!F$12*(W12-MIN(W12,'Paramètres '!$B$12))),3))*K12/W12))</f>
        <v>0</v>
      </c>
      <c r="P12" s="212">
        <f t="shared" ref="P12:S12" si="60">P6+P7+P8+P9+P10+P11</f>
        <v>0</v>
      </c>
      <c r="Q12" s="212">
        <f t="shared" si="60"/>
        <v>0</v>
      </c>
      <c r="R12" s="212">
        <f t="shared" si="60"/>
        <v>0</v>
      </c>
      <c r="S12" s="212">
        <f t="shared" si="60"/>
        <v>0</v>
      </c>
      <c r="T12" s="213">
        <f t="shared" si="43"/>
        <v>0</v>
      </c>
      <c r="U12" s="213">
        <f t="shared" si="44"/>
        <v>0</v>
      </c>
      <c r="V12" s="213">
        <f t="shared" ref="V12" si="61">ROUND(R12+J12,3)</f>
        <v>0</v>
      </c>
      <c r="W12" s="213">
        <f t="shared" ref="W12" si="62">ROUND(S12+K12,3)</f>
        <v>0</v>
      </c>
      <c r="X12" s="214">
        <f t="shared" ref="X12" si="63">ROUND(SUM(L12:O12),3)</f>
        <v>0</v>
      </c>
      <c r="Z12" s="52">
        <f t="shared" ref="Z12" si="64">IF(AND(H12&gt;0,P12=0),L12,0)</f>
        <v>0</v>
      </c>
      <c r="AA12" s="52">
        <f t="shared" ref="AA12" si="65">IF(AND(I12&gt;0,Q12=0),M12,0)</f>
        <v>0</v>
      </c>
      <c r="AB12" s="52">
        <f t="shared" ref="AB12" si="66">IF(AND(J12&gt;0,R12=0),N12,0)</f>
        <v>0</v>
      </c>
      <c r="AC12" s="52">
        <f t="shared" ref="AC12" si="67">IF(AND(K12&gt;0,S12=0),O12,0)</f>
        <v>0</v>
      </c>
      <c r="AD12" s="96"/>
      <c r="AE12" s="52">
        <f t="shared" ref="AE12" si="68">IF(AND(H12&gt;0,P12&gt;0),L12,0)</f>
        <v>0</v>
      </c>
      <c r="AF12" s="52">
        <f t="shared" ref="AF12" si="69">IF(AND(I12&gt;0,Q12&gt;0),M12,0)</f>
        <v>0</v>
      </c>
      <c r="AG12" s="52">
        <f t="shared" ref="AG12" si="70">IF(AND(J12&gt;0,R12&gt;0),N12,0)</f>
        <v>0</v>
      </c>
      <c r="AH12" s="52">
        <f t="shared" ref="AH12" si="71">IF(AND(K12&gt;0,S12&gt;0),O12,0)</f>
        <v>0</v>
      </c>
      <c r="AI12" s="96"/>
      <c r="AJ12" s="52">
        <f t="shared" ref="AJ12" si="72">Z12+AE12</f>
        <v>0</v>
      </c>
      <c r="AK12" s="52">
        <f t="shared" ref="AK12" si="73">AA12+AF12</f>
        <v>0</v>
      </c>
      <c r="AL12" s="52">
        <f t="shared" ref="AL12" si="74">AB12+AG12</f>
        <v>0</v>
      </c>
      <c r="AM12" s="52">
        <f t="shared" ref="AM12" si="75">AC12+AH12</f>
        <v>0</v>
      </c>
      <c r="AO12" s="31">
        <v>1</v>
      </c>
    </row>
    <row r="13" spans="1:47" ht="76.5" customHeight="1" x14ac:dyDescent="0.35">
      <c r="A13" s="45" t="s">
        <v>15</v>
      </c>
      <c r="B13" s="184">
        <v>8</v>
      </c>
      <c r="C13" s="140" t="s">
        <v>169</v>
      </c>
      <c r="D13" s="141" t="s">
        <v>133</v>
      </c>
      <c r="E13" s="142" t="s">
        <v>167</v>
      </c>
      <c r="F13" s="140" t="s">
        <v>69</v>
      </c>
      <c r="G13" s="143"/>
      <c r="H13" s="99"/>
      <c r="I13" s="99"/>
      <c r="J13" s="99"/>
      <c r="K13" s="99"/>
      <c r="L13" s="102">
        <f>IF(T13=0,0,(IF(T13&lt;='Paramètres '!$B$5,0,ROUND(('Paramètres '!C$9*(MIN(T13,'Paramètres '!$B$10)-MIN(T13,'Paramètres '!$B$9))+'Paramètres '!C$10*(MIN(T13,'Paramètres '!$B$11)-MIN(T13,'Paramètres '!$B$10))+'Paramètres '!C$11*(MIN(T13,'Paramètres '!$B$12)-MIN(T13,'Paramètres '!$B$11))+'Paramètres '!C$12*(T13-MIN(T13,'Paramètres '!$B$12))),3))*H13/T13))</f>
        <v>0</v>
      </c>
      <c r="M13" s="102">
        <f>IF(U13=0,0,(IF(U13&lt;='Paramètres '!$B$5,0,ROUND(('Paramètres '!D$9*(MIN(U13,'Paramètres '!$B$10)-MIN(U13,'Paramètres '!$B$9))+'Paramètres '!D$10*(MIN(U13,'Paramètres '!$B$11)-MIN(U13,'Paramètres '!$B$10))+'Paramètres '!D$11*(MIN(U13,'Paramètres '!$B$12)-MIN(U13,'Paramètres '!$B$11))+'Paramètres '!D$12*(U13-MIN(U13,'Paramètres '!$B$12))),3))*I13/U13))</f>
        <v>0</v>
      </c>
      <c r="N13" s="102">
        <f>IF(V13=0,0,(IF(V13&lt;='Paramètres '!$B$5,0,ROUND(('Paramètres '!E$9*(MIN(V13,'Paramètres '!$B$10)-MIN(V13,'Paramètres '!$B$9))+'Paramètres '!E$10*(MIN(V13,'Paramètres '!$B$11)-MIN(V13,'Paramètres '!$B$10))+'Paramètres '!E$11*(MIN(V13,'Paramètres '!$B$12)-MIN(V13,'Paramètres '!$B$11))+'Paramètres '!E$12*(V13-MIN(V13,'Paramètres '!$B$12))),3))*J13/V13))</f>
        <v>0</v>
      </c>
      <c r="O13" s="102">
        <f>IF(W13=0,0,(IF(W13&lt;='Paramètres '!$B$5,0,ROUND(('Paramètres '!F$9*(MIN(W13,'Paramètres '!$B$10)-MIN(W13,'Paramètres '!$B$9))+'Paramètres '!F$10*(MIN(W13,'Paramètres '!$B$11)-MIN(W13,'Paramètres '!$B$10))+'Paramètres '!F$11*(MIN(W13,'Paramètres '!$B$12)-MIN(W13,'Paramètres '!$B$11))+'Paramètres '!F$12*(W13-MIN(W13,'Paramètres '!$B$12))),3))*K13/W13))</f>
        <v>0</v>
      </c>
      <c r="P13" s="103"/>
      <c r="Q13" s="103"/>
      <c r="R13" s="103"/>
      <c r="S13" s="103"/>
      <c r="T13" s="144">
        <f t="shared" si="11"/>
        <v>0</v>
      </c>
      <c r="U13" s="144">
        <f t="shared" si="12"/>
        <v>0</v>
      </c>
      <c r="V13" s="144">
        <f t="shared" si="13"/>
        <v>0</v>
      </c>
      <c r="W13" s="144">
        <f t="shared" si="14"/>
        <v>0</v>
      </c>
      <c r="X13" s="145">
        <f t="shared" ref="X13:X106" si="76">ROUND(SUM(L13:O13),3)</f>
        <v>0</v>
      </c>
      <c r="Z13" s="52">
        <f t="shared" si="15"/>
        <v>0</v>
      </c>
      <c r="AA13" s="52">
        <f t="shared" si="16"/>
        <v>0</v>
      </c>
      <c r="AB13" s="52">
        <f t="shared" si="17"/>
        <v>0</v>
      </c>
      <c r="AC13" s="52">
        <f t="shared" si="18"/>
        <v>0</v>
      </c>
      <c r="AE13" s="52">
        <f t="shared" si="19"/>
        <v>0</v>
      </c>
      <c r="AF13" s="52">
        <f t="shared" si="20"/>
        <v>0</v>
      </c>
      <c r="AG13" s="52">
        <f t="shared" si="21"/>
        <v>0</v>
      </c>
      <c r="AH13" s="52">
        <f t="shared" si="22"/>
        <v>0</v>
      </c>
      <c r="AJ13" s="52">
        <f t="shared" si="23"/>
        <v>0</v>
      </c>
      <c r="AK13" s="52">
        <f t="shared" si="24"/>
        <v>0</v>
      </c>
      <c r="AL13" s="52">
        <f t="shared" si="25"/>
        <v>0</v>
      </c>
      <c r="AM13" s="52">
        <f t="shared" si="26"/>
        <v>0</v>
      </c>
      <c r="AO13" s="31">
        <v>1</v>
      </c>
      <c r="AQ13" s="31"/>
    </row>
    <row r="14" spans="1:47" ht="67.5" customHeight="1" x14ac:dyDescent="0.35">
      <c r="A14" s="45" t="s">
        <v>15</v>
      </c>
      <c r="B14" s="184">
        <v>9</v>
      </c>
      <c r="C14" s="54" t="s">
        <v>23</v>
      </c>
      <c r="D14" s="50" t="s">
        <v>170</v>
      </c>
      <c r="E14" s="51" t="s">
        <v>167</v>
      </c>
      <c r="F14" s="54" t="s">
        <v>70</v>
      </c>
      <c r="G14" s="53"/>
      <c r="H14" s="99"/>
      <c r="I14" s="99"/>
      <c r="J14" s="99"/>
      <c r="K14" s="99"/>
      <c r="L14" s="102">
        <f>IF(T14=0,0,(IF(T14&lt;='Paramètres '!$B$5,0,ROUND(('Paramètres '!C$9*(MIN(T14,'Paramètres '!$B$10)-MIN(T14,'Paramètres '!$B$9))+'Paramètres '!C$10*(MIN(T14,'Paramètres '!$B$11)-MIN(T14,'Paramètres '!$B$10))+'Paramètres '!C$11*(MIN(T14,'Paramètres '!$B$12)-MIN(T14,'Paramètres '!$B$11))+'Paramètres '!C$12*(T14-MIN(T14,'Paramètres '!$B$12))),3))*H14/T14))</f>
        <v>0</v>
      </c>
      <c r="M14" s="102">
        <f>IF(U14=0,0,(IF(U14&lt;='Paramètres '!$B$5,0,ROUND(('Paramètres '!D$9*(MIN(U14,'Paramètres '!$B$10)-MIN(U14,'Paramètres '!$B$9))+'Paramètres '!D$10*(MIN(U14,'Paramètres '!$B$11)-MIN(U14,'Paramètres '!$B$10))+'Paramètres '!D$11*(MIN(U14,'Paramètres '!$B$12)-MIN(U14,'Paramètres '!$B$11))+'Paramètres '!D$12*(U14-MIN(U14,'Paramètres '!$B$12))),3))*I14/U14))</f>
        <v>0</v>
      </c>
      <c r="N14" s="102">
        <f>IF(V14=0,0,(IF(V14&lt;='Paramètres '!$B$5,0,ROUND(('Paramètres '!E$9*(MIN(V14,'Paramètres '!$B$10)-MIN(V14,'Paramètres '!$B$9))+'Paramètres '!E$10*(MIN(V14,'Paramètres '!$B$11)-MIN(V14,'Paramètres '!$B$10))+'Paramètres '!E$11*(MIN(V14,'Paramètres '!$B$12)-MIN(V14,'Paramètres '!$B$11))+'Paramètres '!E$12*(V14-MIN(V14,'Paramètres '!$B$12))),3))*J14/V14))</f>
        <v>0</v>
      </c>
      <c r="O14" s="102">
        <f>IF(W14=0,0,(IF(W14&lt;='Paramètres '!$B$5,0,ROUND(('Paramètres '!F$9*(MIN(W14,'Paramètres '!$B$10)-MIN(W14,'Paramètres '!$B$9))+'Paramètres '!F$10*(MIN(W14,'Paramètres '!$B$11)-MIN(W14,'Paramètres '!$B$10))+'Paramètres '!F$11*(MIN(W14,'Paramètres '!$B$12)-MIN(W14,'Paramètres '!$B$11))+'Paramètres '!F$12*(W14-MIN(W14,'Paramètres '!$B$12))),3))*K14/W14))</f>
        <v>0</v>
      </c>
      <c r="P14" s="103"/>
      <c r="Q14" s="103"/>
      <c r="R14" s="103"/>
      <c r="S14" s="103"/>
      <c r="T14" s="102">
        <f t="shared" si="11"/>
        <v>0</v>
      </c>
      <c r="U14" s="102">
        <f t="shared" si="12"/>
        <v>0</v>
      </c>
      <c r="V14" s="102">
        <f t="shared" si="13"/>
        <v>0</v>
      </c>
      <c r="W14" s="102">
        <f t="shared" si="14"/>
        <v>0</v>
      </c>
      <c r="X14" s="104">
        <f t="shared" si="76"/>
        <v>0</v>
      </c>
      <c r="Z14" s="52">
        <f t="shared" si="15"/>
        <v>0</v>
      </c>
      <c r="AA14" s="52">
        <f t="shared" si="16"/>
        <v>0</v>
      </c>
      <c r="AB14" s="52">
        <f t="shared" si="17"/>
        <v>0</v>
      </c>
      <c r="AC14" s="52">
        <f t="shared" si="18"/>
        <v>0</v>
      </c>
      <c r="AE14" s="52">
        <f t="shared" si="19"/>
        <v>0</v>
      </c>
      <c r="AF14" s="52">
        <f t="shared" si="20"/>
        <v>0</v>
      </c>
      <c r="AG14" s="52">
        <f t="shared" si="21"/>
        <v>0</v>
      </c>
      <c r="AH14" s="52">
        <f t="shared" si="22"/>
        <v>0</v>
      </c>
      <c r="AJ14" s="52">
        <f t="shared" si="23"/>
        <v>0</v>
      </c>
      <c r="AK14" s="52">
        <f t="shared" si="24"/>
        <v>0</v>
      </c>
      <c r="AL14" s="52">
        <f t="shared" si="25"/>
        <v>0</v>
      </c>
      <c r="AM14" s="52">
        <f t="shared" si="26"/>
        <v>0</v>
      </c>
      <c r="AO14" s="31">
        <v>1</v>
      </c>
      <c r="AQ14" s="31"/>
    </row>
    <row r="15" spans="1:47" ht="54" customHeight="1" thickBot="1" x14ac:dyDescent="0.4">
      <c r="A15" s="45" t="s">
        <v>15</v>
      </c>
      <c r="B15" s="259">
        <v>10</v>
      </c>
      <c r="C15" s="156" t="s">
        <v>171</v>
      </c>
      <c r="D15" s="157" t="s">
        <v>172</v>
      </c>
      <c r="E15" s="158" t="s">
        <v>173</v>
      </c>
      <c r="F15" s="156" t="s">
        <v>71</v>
      </c>
      <c r="G15" s="159" t="s">
        <v>355</v>
      </c>
      <c r="H15" s="160"/>
      <c r="I15" s="160"/>
      <c r="J15" s="160"/>
      <c r="K15" s="160"/>
      <c r="L15" s="161">
        <f>IF(T15=0,0,(IF(T15&lt;='Paramètres '!$B$5,0,ROUND(('Paramètres '!C$9*(MIN(T15,'Paramètres '!$B$10)-MIN(T15,'Paramètres '!$B$9))+'Paramètres '!C$10*(MIN(T15,'Paramètres '!$B$11)-MIN(T15,'Paramètres '!$B$10))+'Paramètres '!C$11*(MIN(T15,'Paramètres '!$B$12)-MIN(T15,'Paramètres '!$B$11))+'Paramètres '!C$12*(T15-MIN(T15,'Paramètres '!$B$12))),3))*H15/T15))</f>
        <v>0</v>
      </c>
      <c r="M15" s="161">
        <f>IF(U15=0,0,(IF(U15&lt;='Paramètres '!$B$5,0,ROUND(('Paramètres '!D$9*(MIN(U15,'Paramètres '!$B$10)-MIN(U15,'Paramètres '!$B$9))+'Paramètres '!D$10*(MIN(U15,'Paramètres '!$B$11)-MIN(U15,'Paramètres '!$B$10))+'Paramètres '!D$11*(MIN(U15,'Paramètres '!$B$12)-MIN(U15,'Paramètres '!$B$11))+'Paramètres '!D$12*(U15-MIN(U15,'Paramètres '!$B$12))),3))*I15/U15))</f>
        <v>0</v>
      </c>
      <c r="N15" s="161">
        <f>IF(V15=0,0,(IF(V15&lt;='Paramètres '!$B$5,0,ROUND(('Paramètres '!E$9*(MIN(V15,'Paramètres '!$B$10)-MIN(V15,'Paramètres '!$B$9))+'Paramètres '!E$10*(MIN(V15,'Paramètres '!$B$11)-MIN(V15,'Paramètres '!$B$10))+'Paramètres '!E$11*(MIN(V15,'Paramètres '!$B$12)-MIN(V15,'Paramètres '!$B$11))+'Paramètres '!E$12*(V15-MIN(V15,'Paramètres '!$B$12))),3))*J15/V15))</f>
        <v>0</v>
      </c>
      <c r="O15" s="161">
        <f>IF(W15=0,0,(IF(W15&lt;='Paramètres '!$B$5,0,ROUND(('Paramètres '!F$9*(MIN(W15,'Paramètres '!$B$10)-MIN(W15,'Paramètres '!$B$9))+'Paramètres '!F$10*(MIN(W15,'Paramètres '!$B$11)-MIN(W15,'Paramètres '!$B$10))+'Paramètres '!F$11*(MIN(W15,'Paramètres '!$B$12)-MIN(W15,'Paramètres '!$B$11))+'Paramètres '!F$12*(W15-MIN(W15,'Paramètres '!$B$12))),3))*K15/W15))</f>
        <v>0</v>
      </c>
      <c r="P15" s="162"/>
      <c r="Q15" s="162"/>
      <c r="R15" s="162"/>
      <c r="S15" s="162"/>
      <c r="T15" s="161">
        <f t="shared" si="11"/>
        <v>0</v>
      </c>
      <c r="U15" s="161">
        <f t="shared" si="12"/>
        <v>0</v>
      </c>
      <c r="V15" s="161">
        <f t="shared" si="13"/>
        <v>0</v>
      </c>
      <c r="W15" s="161">
        <f t="shared" si="14"/>
        <v>0</v>
      </c>
      <c r="X15" s="163">
        <f t="shared" si="76"/>
        <v>0</v>
      </c>
      <c r="Z15" s="52">
        <f t="shared" si="15"/>
        <v>0</v>
      </c>
      <c r="AA15" s="52">
        <f t="shared" si="16"/>
        <v>0</v>
      </c>
      <c r="AB15" s="52">
        <f t="shared" si="17"/>
        <v>0</v>
      </c>
      <c r="AC15" s="52">
        <f t="shared" si="18"/>
        <v>0</v>
      </c>
      <c r="AE15" s="52">
        <f t="shared" si="19"/>
        <v>0</v>
      </c>
      <c r="AF15" s="52">
        <f t="shared" si="20"/>
        <v>0</v>
      </c>
      <c r="AG15" s="52">
        <f t="shared" si="21"/>
        <v>0</v>
      </c>
      <c r="AH15" s="52">
        <f t="shared" si="22"/>
        <v>0</v>
      </c>
      <c r="AJ15" s="52">
        <f t="shared" si="23"/>
        <v>0</v>
      </c>
      <c r="AK15" s="52">
        <f t="shared" si="24"/>
        <v>0</v>
      </c>
      <c r="AL15" s="52">
        <f t="shared" si="25"/>
        <v>0</v>
      </c>
      <c r="AM15" s="52">
        <f t="shared" si="26"/>
        <v>0</v>
      </c>
      <c r="AO15" s="31">
        <v>0</v>
      </c>
      <c r="AQ15" s="31"/>
    </row>
    <row r="16" spans="1:47" ht="65.25" customHeight="1" x14ac:dyDescent="0.35">
      <c r="A16" s="258" t="s">
        <v>15</v>
      </c>
      <c r="B16" s="204">
        <v>11</v>
      </c>
      <c r="C16" s="146" t="s">
        <v>174</v>
      </c>
      <c r="D16" s="147" t="s">
        <v>175</v>
      </c>
      <c r="E16" s="148" t="s">
        <v>176</v>
      </c>
      <c r="F16" s="146" t="s">
        <v>72</v>
      </c>
      <c r="G16" s="149"/>
      <c r="H16" s="150"/>
      <c r="I16" s="150"/>
      <c r="J16" s="150"/>
      <c r="K16" s="150"/>
      <c r="L16" s="152"/>
      <c r="M16" s="152"/>
      <c r="N16" s="152"/>
      <c r="O16" s="152"/>
      <c r="P16" s="153"/>
      <c r="Q16" s="153"/>
      <c r="R16" s="153"/>
      <c r="S16" s="153"/>
      <c r="T16" s="151">
        <f t="shared" si="11"/>
        <v>0</v>
      </c>
      <c r="U16" s="151">
        <f t="shared" si="12"/>
        <v>0</v>
      </c>
      <c r="V16" s="151">
        <f t="shared" si="13"/>
        <v>0</v>
      </c>
      <c r="W16" s="151">
        <f t="shared" si="14"/>
        <v>0</v>
      </c>
      <c r="X16" s="154"/>
      <c r="Z16" s="52">
        <f t="shared" si="15"/>
        <v>0</v>
      </c>
      <c r="AA16" s="52">
        <f t="shared" si="16"/>
        <v>0</v>
      </c>
      <c r="AB16" s="52">
        <f t="shared" si="17"/>
        <v>0</v>
      </c>
      <c r="AC16" s="52">
        <f t="shared" si="18"/>
        <v>0</v>
      </c>
      <c r="AE16" s="52">
        <f t="shared" si="19"/>
        <v>0</v>
      </c>
      <c r="AF16" s="52">
        <f t="shared" si="20"/>
        <v>0</v>
      </c>
      <c r="AG16" s="52">
        <f t="shared" si="21"/>
        <v>0</v>
      </c>
      <c r="AH16" s="52">
        <f t="shared" si="22"/>
        <v>0</v>
      </c>
      <c r="AJ16" s="52">
        <f t="shared" si="23"/>
        <v>0</v>
      </c>
      <c r="AK16" s="52">
        <f t="shared" si="24"/>
        <v>0</v>
      </c>
      <c r="AL16" s="52">
        <f t="shared" si="25"/>
        <v>0</v>
      </c>
      <c r="AM16" s="52">
        <f t="shared" si="26"/>
        <v>0</v>
      </c>
      <c r="AO16" s="31">
        <v>1</v>
      </c>
      <c r="AQ16" s="31"/>
    </row>
    <row r="17" spans="1:43" ht="66.75" customHeight="1" x14ac:dyDescent="0.35">
      <c r="A17" s="258" t="s">
        <v>15</v>
      </c>
      <c r="B17" s="240">
        <v>12</v>
      </c>
      <c r="C17" s="54" t="s">
        <v>174</v>
      </c>
      <c r="D17" s="50" t="s">
        <v>175</v>
      </c>
      <c r="E17" s="51" t="s">
        <v>176</v>
      </c>
      <c r="F17" s="54" t="s">
        <v>73</v>
      </c>
      <c r="G17" s="53"/>
      <c r="H17" s="99"/>
      <c r="I17" s="99"/>
      <c r="J17" s="99"/>
      <c r="K17" s="99"/>
      <c r="L17" s="105"/>
      <c r="M17" s="105"/>
      <c r="N17" s="105"/>
      <c r="O17" s="105"/>
      <c r="P17" s="103"/>
      <c r="Q17" s="103"/>
      <c r="R17" s="103"/>
      <c r="S17" s="103"/>
      <c r="T17" s="102">
        <f t="shared" si="11"/>
        <v>0</v>
      </c>
      <c r="U17" s="102">
        <f t="shared" si="12"/>
        <v>0</v>
      </c>
      <c r="V17" s="102">
        <f t="shared" si="13"/>
        <v>0</v>
      </c>
      <c r="W17" s="102">
        <f t="shared" si="14"/>
        <v>0</v>
      </c>
      <c r="X17" s="155"/>
      <c r="Z17" s="52">
        <f t="shared" si="15"/>
        <v>0</v>
      </c>
      <c r="AA17" s="52">
        <f t="shared" si="16"/>
        <v>0</v>
      </c>
      <c r="AB17" s="52">
        <f t="shared" si="17"/>
        <v>0</v>
      </c>
      <c r="AC17" s="52">
        <f t="shared" si="18"/>
        <v>0</v>
      </c>
      <c r="AE17" s="52">
        <f t="shared" si="19"/>
        <v>0</v>
      </c>
      <c r="AF17" s="52">
        <f t="shared" si="20"/>
        <v>0</v>
      </c>
      <c r="AG17" s="52">
        <f t="shared" si="21"/>
        <v>0</v>
      </c>
      <c r="AH17" s="52">
        <f t="shared" si="22"/>
        <v>0</v>
      </c>
      <c r="AJ17" s="52">
        <f t="shared" si="23"/>
        <v>0</v>
      </c>
      <c r="AK17" s="52">
        <f t="shared" si="24"/>
        <v>0</v>
      </c>
      <c r="AL17" s="52">
        <f t="shared" si="25"/>
        <v>0</v>
      </c>
      <c r="AM17" s="52">
        <f t="shared" si="26"/>
        <v>0</v>
      </c>
      <c r="AO17" s="31">
        <v>0</v>
      </c>
      <c r="AQ17" s="31"/>
    </row>
    <row r="18" spans="1:43" ht="69" customHeight="1" x14ac:dyDescent="0.35">
      <c r="A18" s="258" t="s">
        <v>15</v>
      </c>
      <c r="B18" s="240">
        <v>13</v>
      </c>
      <c r="C18" s="54" t="s">
        <v>174</v>
      </c>
      <c r="D18" s="50" t="s">
        <v>175</v>
      </c>
      <c r="E18" s="51" t="s">
        <v>176</v>
      </c>
      <c r="F18" s="54" t="s">
        <v>74</v>
      </c>
      <c r="G18" s="53"/>
      <c r="H18" s="99"/>
      <c r="I18" s="99"/>
      <c r="J18" s="99"/>
      <c r="K18" s="99"/>
      <c r="L18" s="105"/>
      <c r="M18" s="105"/>
      <c r="N18" s="105"/>
      <c r="O18" s="105"/>
      <c r="P18" s="103"/>
      <c r="Q18" s="103"/>
      <c r="R18" s="103"/>
      <c r="S18" s="103"/>
      <c r="T18" s="102">
        <f t="shared" si="11"/>
        <v>0</v>
      </c>
      <c r="U18" s="102">
        <f t="shared" si="12"/>
        <v>0</v>
      </c>
      <c r="V18" s="102">
        <f t="shared" si="13"/>
        <v>0</v>
      </c>
      <c r="W18" s="102">
        <f t="shared" si="14"/>
        <v>0</v>
      </c>
      <c r="X18" s="155"/>
      <c r="Z18" s="52">
        <f t="shared" si="15"/>
        <v>0</v>
      </c>
      <c r="AA18" s="52">
        <f t="shared" si="16"/>
        <v>0</v>
      </c>
      <c r="AB18" s="52">
        <f t="shared" si="17"/>
        <v>0</v>
      </c>
      <c r="AC18" s="52">
        <f t="shared" si="18"/>
        <v>0</v>
      </c>
      <c r="AE18" s="52">
        <f t="shared" si="19"/>
        <v>0</v>
      </c>
      <c r="AF18" s="52">
        <f t="shared" si="20"/>
        <v>0</v>
      </c>
      <c r="AG18" s="52">
        <f t="shared" si="21"/>
        <v>0</v>
      </c>
      <c r="AH18" s="52">
        <f t="shared" si="22"/>
        <v>0</v>
      </c>
      <c r="AJ18" s="52">
        <f t="shared" si="23"/>
        <v>0</v>
      </c>
      <c r="AK18" s="52">
        <f t="shared" si="24"/>
        <v>0</v>
      </c>
      <c r="AL18" s="52">
        <f t="shared" si="25"/>
        <v>0</v>
      </c>
      <c r="AM18" s="52">
        <f t="shared" si="26"/>
        <v>0</v>
      </c>
      <c r="AO18" s="31">
        <v>1</v>
      </c>
      <c r="AQ18" s="31"/>
    </row>
    <row r="19" spans="1:43" ht="69" customHeight="1" x14ac:dyDescent="0.35">
      <c r="A19" s="258"/>
      <c r="B19" s="240">
        <v>14</v>
      </c>
      <c r="C19" s="156"/>
      <c r="D19" s="157"/>
      <c r="E19" s="158"/>
      <c r="F19" s="158"/>
      <c r="G19" s="158"/>
      <c r="H19" s="99"/>
      <c r="I19" s="99"/>
      <c r="J19" s="99"/>
      <c r="K19" s="99"/>
      <c r="L19" s="102"/>
      <c r="M19" s="102"/>
      <c r="N19" s="169"/>
      <c r="O19" s="169"/>
      <c r="P19" s="103"/>
      <c r="Q19" s="103"/>
      <c r="R19" s="103"/>
      <c r="S19" s="103"/>
      <c r="T19" s="102">
        <f t="shared" ref="T19:T22" si="77">ROUND(P19+H19,3)</f>
        <v>0</v>
      </c>
      <c r="U19" s="102">
        <f t="shared" ref="U19:U22" si="78">ROUND(Q19+I19,3)</f>
        <v>0</v>
      </c>
      <c r="V19" s="102">
        <f t="shared" ref="V19:V21" si="79">ROUND(R19+J19,3)</f>
        <v>0</v>
      </c>
      <c r="W19" s="102">
        <f t="shared" ref="W19:W21" si="80">ROUND(S19+K19,3)</f>
        <v>0</v>
      </c>
      <c r="X19" s="155"/>
      <c r="Z19" s="52">
        <f t="shared" ref="Z19:Z21" si="81">IF(AND(H19&gt;0,P19=0),L19,0)</f>
        <v>0</v>
      </c>
      <c r="AA19" s="52">
        <f t="shared" ref="AA19:AA21" si="82">IF(AND(I19&gt;0,Q19=0),M19,0)</f>
        <v>0</v>
      </c>
      <c r="AB19" s="52">
        <f t="shared" ref="AB19:AB21" si="83">IF(AND(J19&gt;0,R19=0),N19,0)</f>
        <v>0</v>
      </c>
      <c r="AC19" s="52">
        <f t="shared" ref="AC19:AC21" si="84">IF(AND(K19&gt;0,S19=0),O19,0)</f>
        <v>0</v>
      </c>
      <c r="AE19" s="52">
        <f t="shared" ref="AE19:AE21" si="85">IF(AND(H19&gt;0,P19&gt;0),L19,0)</f>
        <v>0</v>
      </c>
      <c r="AF19" s="52">
        <f t="shared" ref="AF19:AF21" si="86">IF(AND(I19&gt;0,Q19&gt;0),M19,0)</f>
        <v>0</v>
      </c>
      <c r="AG19" s="52">
        <f t="shared" ref="AG19:AG21" si="87">IF(AND(J19&gt;0,R19&gt;0),N19,0)</f>
        <v>0</v>
      </c>
      <c r="AH19" s="52">
        <f t="shared" ref="AH19:AH21" si="88">IF(AND(K19&gt;0,S19&gt;0),O19,0)</f>
        <v>0</v>
      </c>
      <c r="AJ19" s="52">
        <f t="shared" ref="AJ19:AJ21" si="89">Z19+AE19</f>
        <v>0</v>
      </c>
      <c r="AK19" s="52">
        <f t="shared" ref="AK19:AK21" si="90">AA19+AF19</f>
        <v>0</v>
      </c>
      <c r="AL19" s="52">
        <f t="shared" ref="AL19:AL21" si="91">AB19+AG19</f>
        <v>0</v>
      </c>
      <c r="AM19" s="52">
        <f t="shared" ref="AM19:AM21" si="92">AC19+AH19</f>
        <v>0</v>
      </c>
      <c r="AO19" s="31"/>
      <c r="AQ19" s="31"/>
    </row>
    <row r="20" spans="1:43" ht="69" customHeight="1" x14ac:dyDescent="0.35">
      <c r="A20" s="258"/>
      <c r="B20" s="240">
        <v>15</v>
      </c>
      <c r="C20" s="156"/>
      <c r="D20" s="157"/>
      <c r="E20" s="158"/>
      <c r="F20" s="158"/>
      <c r="G20" s="158"/>
      <c r="H20" s="99"/>
      <c r="I20" s="99"/>
      <c r="J20" s="99"/>
      <c r="K20" s="99"/>
      <c r="L20" s="102"/>
      <c r="M20" s="102"/>
      <c r="N20" s="169"/>
      <c r="O20" s="169"/>
      <c r="P20" s="103"/>
      <c r="Q20" s="103"/>
      <c r="R20" s="103"/>
      <c r="S20" s="103"/>
      <c r="T20" s="102">
        <f t="shared" si="77"/>
        <v>0</v>
      </c>
      <c r="U20" s="102">
        <f t="shared" si="78"/>
        <v>0</v>
      </c>
      <c r="V20" s="102">
        <f t="shared" si="79"/>
        <v>0</v>
      </c>
      <c r="W20" s="102">
        <f t="shared" si="80"/>
        <v>0</v>
      </c>
      <c r="X20" s="155"/>
      <c r="Z20" s="52">
        <f t="shared" si="81"/>
        <v>0</v>
      </c>
      <c r="AA20" s="52">
        <f t="shared" si="82"/>
        <v>0</v>
      </c>
      <c r="AB20" s="52">
        <f t="shared" si="83"/>
        <v>0</v>
      </c>
      <c r="AC20" s="52">
        <f t="shared" si="84"/>
        <v>0</v>
      </c>
      <c r="AE20" s="52">
        <f t="shared" si="85"/>
        <v>0</v>
      </c>
      <c r="AF20" s="52">
        <f t="shared" si="86"/>
        <v>0</v>
      </c>
      <c r="AG20" s="52">
        <f t="shared" si="87"/>
        <v>0</v>
      </c>
      <c r="AH20" s="52">
        <f t="shared" si="88"/>
        <v>0</v>
      </c>
      <c r="AJ20" s="52">
        <f t="shared" si="89"/>
        <v>0</v>
      </c>
      <c r="AK20" s="52">
        <f t="shared" si="90"/>
        <v>0</v>
      </c>
      <c r="AL20" s="52">
        <f t="shared" si="91"/>
        <v>0</v>
      </c>
      <c r="AM20" s="52">
        <f t="shared" si="92"/>
        <v>0</v>
      </c>
      <c r="AO20" s="31"/>
      <c r="AQ20" s="31"/>
    </row>
    <row r="21" spans="1:43" ht="69" customHeight="1" thickBot="1" x14ac:dyDescent="0.4">
      <c r="A21" s="258"/>
      <c r="B21" s="240">
        <v>16</v>
      </c>
      <c r="C21" s="156"/>
      <c r="D21" s="157"/>
      <c r="E21" s="158"/>
      <c r="F21" s="158"/>
      <c r="G21" s="158"/>
      <c r="H21" s="99"/>
      <c r="I21" s="99"/>
      <c r="J21" s="99"/>
      <c r="K21" s="99"/>
      <c r="L21" s="102"/>
      <c r="M21" s="102"/>
      <c r="N21" s="169"/>
      <c r="O21" s="169"/>
      <c r="P21" s="103"/>
      <c r="Q21" s="103"/>
      <c r="R21" s="103"/>
      <c r="S21" s="103"/>
      <c r="T21" s="102">
        <f t="shared" si="77"/>
        <v>0</v>
      </c>
      <c r="U21" s="102">
        <f t="shared" si="78"/>
        <v>0</v>
      </c>
      <c r="V21" s="102">
        <f t="shared" si="79"/>
        <v>0</v>
      </c>
      <c r="W21" s="102">
        <f t="shared" si="80"/>
        <v>0</v>
      </c>
      <c r="X21" s="155"/>
      <c r="Z21" s="52">
        <f t="shared" si="81"/>
        <v>0</v>
      </c>
      <c r="AA21" s="52">
        <f t="shared" si="82"/>
        <v>0</v>
      </c>
      <c r="AB21" s="52">
        <f t="shared" si="83"/>
        <v>0</v>
      </c>
      <c r="AC21" s="52">
        <f t="shared" si="84"/>
        <v>0</v>
      </c>
      <c r="AE21" s="52">
        <f t="shared" si="85"/>
        <v>0</v>
      </c>
      <c r="AF21" s="52">
        <f t="shared" si="86"/>
        <v>0</v>
      </c>
      <c r="AG21" s="52">
        <f t="shared" si="87"/>
        <v>0</v>
      </c>
      <c r="AH21" s="52">
        <f t="shared" si="88"/>
        <v>0</v>
      </c>
      <c r="AJ21" s="52">
        <f t="shared" si="89"/>
        <v>0</v>
      </c>
      <c r="AK21" s="52">
        <f t="shared" si="90"/>
        <v>0</v>
      </c>
      <c r="AL21" s="52">
        <f t="shared" si="91"/>
        <v>0</v>
      </c>
      <c r="AM21" s="52">
        <f t="shared" si="92"/>
        <v>0</v>
      </c>
      <c r="AO21" s="31"/>
      <c r="AQ21" s="31"/>
    </row>
    <row r="22" spans="1:43" ht="54" customHeight="1" thickBot="1" x14ac:dyDescent="0.4">
      <c r="A22" s="258"/>
      <c r="B22" s="207">
        <v>17</v>
      </c>
      <c r="C22" s="208" t="s">
        <v>353</v>
      </c>
      <c r="D22" s="209"/>
      <c r="E22" s="209"/>
      <c r="F22" s="209"/>
      <c r="G22" s="209"/>
      <c r="H22" s="212">
        <f t="shared" ref="H22:I22" si="93">H16+H17+H18+H19+H20+H21</f>
        <v>0</v>
      </c>
      <c r="I22" s="212">
        <f t="shared" si="93"/>
        <v>0</v>
      </c>
      <c r="J22" s="212">
        <f>J16+J17+J18+J19+J20+J21</f>
        <v>0</v>
      </c>
      <c r="K22" s="212">
        <f>K16+K17+K18+K19+K20+K21</f>
        <v>0</v>
      </c>
      <c r="L22" s="213">
        <f>IF(T22=0,0,(IF(T22&lt;='Paramètres '!$B$5,0,ROUND(('Paramètres '!C$9*(MIN(T22,'Paramètres '!$B$10)-MIN(T22,'Paramètres '!$B$9))+'Paramètres '!C$10*(MIN(T22,'Paramètres '!$B$11)-MIN(T22,'Paramètres '!$B$10))+'Paramètres '!C$11*(MIN(T22,'Paramètres '!$B$12)-MIN(T22,'Paramètres '!$B$11))+'Paramètres '!C$12*(T22-MIN(T22,'Paramètres '!$B$12))),3))*H22/T22))</f>
        <v>0</v>
      </c>
      <c r="M22" s="213">
        <f>IF(U22=0,0,(IF(U22&lt;='Paramètres '!$B$5,0,ROUND(('Paramètres '!D$9*(MIN(U22,'Paramètres '!$B$10)-MIN(U22,'Paramètres '!$B$9))+'Paramètres '!D$10*(MIN(U22,'Paramètres '!$B$11)-MIN(U22,'Paramètres '!$B$10))+'Paramètres '!D$11*(MIN(U22,'Paramètres '!$B$12)-MIN(U22,'Paramètres '!$B$11))+'Paramètres '!D$12*(U22-MIN(U22,'Paramètres '!$B$12))),3))*I22/U22))</f>
        <v>0</v>
      </c>
      <c r="N22" s="213">
        <f>IF(V22=0,0,(IF(V22&lt;='Paramètres '!$B$5,0,ROUND(('Paramètres '!E$9*(MIN(V22,'Paramètres '!$B$10)-MIN(V22,'Paramètres '!$B$9))+'Paramètres '!E$10*(MIN(V22,'Paramètres '!$B$11)-MIN(V22,'Paramètres '!$B$10))+'Paramètres '!E$11*(MIN(V22,'Paramètres '!$B$12)-MIN(V22,'Paramètres '!$B$11))+'Paramètres '!E$12*(V22-MIN(V22,'Paramètres '!$B$12))),3))*J22/V22))</f>
        <v>0</v>
      </c>
      <c r="O22" s="213">
        <f>IF(W22=0,0,(IF(W22&lt;='Paramètres '!$B$5,0,ROUND(('Paramètres '!F$9*(MIN(W22,'Paramètres '!$B$10)-MIN(W22,'Paramètres '!$B$9))+'Paramètres '!F$10*(MIN(W22,'Paramètres '!$B$11)-MIN(W22,'Paramètres '!$B$10))+'Paramètres '!F$11*(MIN(W22,'Paramètres '!$B$12)-MIN(W22,'Paramètres '!$B$11))+'Paramètres '!F$12*(W22-MIN(W22,'Paramètres '!$B$12))),3))*K22/W22))</f>
        <v>0</v>
      </c>
      <c r="P22" s="215">
        <f t="shared" ref="P22:Q22" si="94">P16+P17+P18+P19+P20+P21</f>
        <v>0</v>
      </c>
      <c r="Q22" s="215">
        <f t="shared" si="94"/>
        <v>0</v>
      </c>
      <c r="R22" s="215">
        <f>R16+R17+R18+R19+R20+R21</f>
        <v>0</v>
      </c>
      <c r="S22" s="215">
        <f>S16+S17+S18+S19+S20+S21</f>
        <v>0</v>
      </c>
      <c r="T22" s="216">
        <f t="shared" si="77"/>
        <v>0</v>
      </c>
      <c r="U22" s="216">
        <f t="shared" si="78"/>
        <v>0</v>
      </c>
      <c r="V22" s="216">
        <f t="shared" si="13"/>
        <v>0</v>
      </c>
      <c r="W22" s="216">
        <f t="shared" si="14"/>
        <v>0</v>
      </c>
      <c r="X22" s="214">
        <f t="shared" si="76"/>
        <v>0</v>
      </c>
      <c r="Z22" s="52">
        <f t="shared" ref="Z22" si="95">IF(AND(H22&gt;0,P22=0),L22,0)</f>
        <v>0</v>
      </c>
      <c r="AA22" s="52">
        <f t="shared" ref="AA22" si="96">IF(AND(I22&gt;0,Q22=0),M22,0)</f>
        <v>0</v>
      </c>
      <c r="AB22" s="52">
        <f t="shared" ref="AB22" si="97">IF(AND(J22&gt;0,R22=0),N22,0)</f>
        <v>0</v>
      </c>
      <c r="AC22" s="52">
        <f t="shared" ref="AC22" si="98">IF(AND(K22&gt;0,S22=0),O22,0)</f>
        <v>0</v>
      </c>
      <c r="AE22" s="52">
        <f t="shared" ref="AE22" si="99">IF(AND(H22&gt;0,P22&gt;0),L22,0)</f>
        <v>0</v>
      </c>
      <c r="AF22" s="52">
        <f t="shared" ref="AF22" si="100">IF(AND(I22&gt;0,Q22&gt;0),M22,0)</f>
        <v>0</v>
      </c>
      <c r="AG22" s="52">
        <f t="shared" ref="AG22" si="101">IF(AND(J22&gt;0,R22&gt;0),N22,0)</f>
        <v>0</v>
      </c>
      <c r="AH22" s="52">
        <f t="shared" ref="AH22" si="102">IF(AND(K22&gt;0,S22&gt;0),O22,0)</f>
        <v>0</v>
      </c>
      <c r="AJ22" s="52">
        <f t="shared" ref="AJ22" si="103">Z22+AE22</f>
        <v>0</v>
      </c>
      <c r="AK22" s="52">
        <f t="shared" ref="AK22" si="104">AA22+AF22</f>
        <v>0</v>
      </c>
      <c r="AL22" s="52">
        <f t="shared" ref="AL22" si="105">AB22+AG22</f>
        <v>0</v>
      </c>
      <c r="AM22" s="52">
        <f t="shared" ref="AM22" si="106">AC22+AH22</f>
        <v>0</v>
      </c>
      <c r="AO22" s="31">
        <v>1</v>
      </c>
      <c r="AQ22" s="31"/>
    </row>
    <row r="23" spans="1:43" ht="54" customHeight="1" x14ac:dyDescent="0.35">
      <c r="A23" s="45" t="s">
        <v>15</v>
      </c>
      <c r="B23" s="184">
        <v>18</v>
      </c>
      <c r="C23" s="140" t="s">
        <v>177</v>
      </c>
      <c r="D23" s="141" t="s">
        <v>134</v>
      </c>
      <c r="E23" s="142" t="s">
        <v>176</v>
      </c>
      <c r="F23" s="140" t="s">
        <v>75</v>
      </c>
      <c r="G23" s="143"/>
      <c r="H23" s="99"/>
      <c r="I23" s="99"/>
      <c r="J23" s="99"/>
      <c r="K23" s="99"/>
      <c r="L23" s="102">
        <f>IF(T23=0,0,(IF(T23&lt;='Paramètres '!$B$5,0,ROUND(('Paramètres '!C$9*(MIN(T23,'Paramètres '!$B$10)-MIN(T23,'Paramètres '!$B$9))+'Paramètres '!C$10*(MIN(T23,'Paramètres '!$B$11)-MIN(T23,'Paramètres '!$B$10))+'Paramètres '!C$11*(MIN(T23,'Paramètres '!$B$12)-MIN(T23,'Paramètres '!$B$11))+'Paramètres '!C$12*(T23-MIN(T23,'Paramètres '!$B$12))),3))*H23/T23))</f>
        <v>0</v>
      </c>
      <c r="M23" s="102">
        <f>IF(U23=0,0,(IF(U23&lt;='Paramètres '!$B$5,0,ROUND(('Paramètres '!D$9*(MIN(U23,'Paramètres '!$B$10)-MIN(U23,'Paramètres '!$B$9))+'Paramètres '!D$10*(MIN(U23,'Paramètres '!$B$11)-MIN(U23,'Paramètres '!$B$10))+'Paramètres '!D$11*(MIN(U23,'Paramètres '!$B$12)-MIN(U23,'Paramètres '!$B$11))+'Paramètres '!D$12*(U23-MIN(U23,'Paramètres '!$B$12))),3))*I23/U23))</f>
        <v>0</v>
      </c>
      <c r="N23" s="102">
        <f>IF(V23=0,0,(IF(V23&lt;='Paramètres '!$B$5,0,ROUND(('Paramètres '!E$9*(MIN(V23,'Paramètres '!$B$10)-MIN(V23,'Paramètres '!$B$9))+'Paramètres '!E$10*(MIN(V23,'Paramètres '!$B$11)-MIN(V23,'Paramètres '!$B$10))+'Paramètres '!E$11*(MIN(V23,'Paramètres '!$B$12)-MIN(V23,'Paramètres '!$B$11))+'Paramètres '!E$12*(V23-MIN(V23,'Paramètres '!$B$12))),3))*J23/V23))</f>
        <v>0</v>
      </c>
      <c r="O23" s="102">
        <f>IF(W23=0,0,(IF(W23&lt;='Paramètres '!$B$5,0,ROUND(('Paramètres '!F$9*(MIN(W23,'Paramètres '!$B$10)-MIN(W23,'Paramètres '!$B$9))+'Paramètres '!F$10*(MIN(W23,'Paramètres '!$B$11)-MIN(W23,'Paramètres '!$B$10))+'Paramètres '!F$11*(MIN(W23,'Paramètres '!$B$12)-MIN(W23,'Paramètres '!$B$11))+'Paramètres '!F$12*(W23-MIN(W23,'Paramètres '!$B$12))),3))*K23/W23))</f>
        <v>0</v>
      </c>
      <c r="P23" s="103"/>
      <c r="Q23" s="103"/>
      <c r="R23" s="103"/>
      <c r="S23" s="103"/>
      <c r="T23" s="144">
        <f t="shared" si="11"/>
        <v>0</v>
      </c>
      <c r="U23" s="144">
        <f t="shared" si="12"/>
        <v>0</v>
      </c>
      <c r="V23" s="144">
        <f t="shared" si="13"/>
        <v>0</v>
      </c>
      <c r="W23" s="144">
        <f t="shared" si="14"/>
        <v>0</v>
      </c>
      <c r="X23" s="145">
        <f t="shared" si="76"/>
        <v>0</v>
      </c>
      <c r="Z23" s="52">
        <f t="shared" si="15"/>
        <v>0</v>
      </c>
      <c r="AA23" s="52">
        <f t="shared" si="16"/>
        <v>0</v>
      </c>
      <c r="AB23" s="52">
        <f t="shared" si="17"/>
        <v>0</v>
      </c>
      <c r="AC23" s="52">
        <f t="shared" si="18"/>
        <v>0</v>
      </c>
      <c r="AE23" s="52">
        <f t="shared" si="19"/>
        <v>0</v>
      </c>
      <c r="AF23" s="52">
        <f t="shared" si="20"/>
        <v>0</v>
      </c>
      <c r="AG23" s="52">
        <f t="shared" si="21"/>
        <v>0</v>
      </c>
      <c r="AH23" s="52">
        <f t="shared" si="22"/>
        <v>0</v>
      </c>
      <c r="AJ23" s="52">
        <f t="shared" si="23"/>
        <v>0</v>
      </c>
      <c r="AK23" s="52">
        <f t="shared" si="24"/>
        <v>0</v>
      </c>
      <c r="AL23" s="52">
        <f t="shared" si="25"/>
        <v>0</v>
      </c>
      <c r="AM23" s="52">
        <f t="shared" si="26"/>
        <v>0</v>
      </c>
      <c r="AO23" s="31">
        <v>1</v>
      </c>
      <c r="AQ23" s="31"/>
    </row>
    <row r="24" spans="1:43" ht="54" customHeight="1" x14ac:dyDescent="0.35">
      <c r="A24" s="45" t="s">
        <v>15</v>
      </c>
      <c r="B24" s="184">
        <v>19</v>
      </c>
      <c r="C24" s="54" t="s">
        <v>178</v>
      </c>
      <c r="D24" s="50" t="s">
        <v>179</v>
      </c>
      <c r="E24" s="51" t="s">
        <v>545</v>
      </c>
      <c r="F24" s="54" t="s">
        <v>76</v>
      </c>
      <c r="G24" s="53"/>
      <c r="H24" s="99"/>
      <c r="I24" s="99"/>
      <c r="J24" s="99"/>
      <c r="K24" s="99"/>
      <c r="L24" s="102">
        <f>IF(T24=0,0,(IF(T24&lt;='Paramètres '!$B$5,0,ROUND(('Paramètres '!C$9*(MIN(T24,'Paramètres '!$B$10)-MIN(T24,'Paramètres '!$B$9))+'Paramètres '!C$10*(MIN(T24,'Paramètres '!$B$11)-MIN(T24,'Paramètres '!$B$10))+'Paramètres '!C$11*(MIN(T24,'Paramètres '!$B$12)-MIN(T24,'Paramètres '!$B$11))+'Paramètres '!C$12*(T24-MIN(T24,'Paramètres '!$B$12))),3))*H24/T24))</f>
        <v>0</v>
      </c>
      <c r="M24" s="102">
        <f>IF(U24=0,0,(IF(U24&lt;='Paramètres '!$B$5,0,ROUND(('Paramètres '!D$9*(MIN(U24,'Paramètres '!$B$10)-MIN(U24,'Paramètres '!$B$9))+'Paramètres '!D$10*(MIN(U24,'Paramètres '!$B$11)-MIN(U24,'Paramètres '!$B$10))+'Paramètres '!D$11*(MIN(U24,'Paramètres '!$B$12)-MIN(U24,'Paramètres '!$B$11))+'Paramètres '!D$12*(U24-MIN(U24,'Paramètres '!$B$12))),3))*I24/U24))</f>
        <v>0</v>
      </c>
      <c r="N24" s="102">
        <f>IF(V24=0,0,(IF(V24&lt;='Paramètres '!$B$5,0,ROUND(('Paramètres '!E$9*(MIN(V24,'Paramètres '!$B$10)-MIN(V24,'Paramètres '!$B$9))+'Paramètres '!E$10*(MIN(V24,'Paramètres '!$B$11)-MIN(V24,'Paramètres '!$B$10))+'Paramètres '!E$11*(MIN(V24,'Paramètres '!$B$12)-MIN(V24,'Paramètres '!$B$11))+'Paramètres '!E$12*(V24-MIN(V24,'Paramètres '!$B$12))),3))*J24/V24))</f>
        <v>0</v>
      </c>
      <c r="O24" s="102">
        <f>IF(W24=0,0,(IF(W24&lt;='Paramètres '!$B$5,0,ROUND(('Paramètres '!F$9*(MIN(W24,'Paramètres '!$B$10)-MIN(W24,'Paramètres '!$B$9))+'Paramètres '!F$10*(MIN(W24,'Paramètres '!$B$11)-MIN(W24,'Paramètres '!$B$10))+'Paramètres '!F$11*(MIN(W24,'Paramètres '!$B$12)-MIN(W24,'Paramètres '!$B$11))+'Paramètres '!F$12*(W24-MIN(W24,'Paramètres '!$B$12))),3))*K24/W24))</f>
        <v>0</v>
      </c>
      <c r="P24" s="103"/>
      <c r="Q24" s="103"/>
      <c r="R24" s="103"/>
      <c r="S24" s="103"/>
      <c r="T24" s="102">
        <f t="shared" si="11"/>
        <v>0</v>
      </c>
      <c r="U24" s="102">
        <f t="shared" si="12"/>
        <v>0</v>
      </c>
      <c r="V24" s="102">
        <f t="shared" si="13"/>
        <v>0</v>
      </c>
      <c r="W24" s="102">
        <f t="shared" si="14"/>
        <v>0</v>
      </c>
      <c r="X24" s="104">
        <f t="shared" si="76"/>
        <v>0</v>
      </c>
      <c r="Z24" s="52">
        <f t="shared" si="15"/>
        <v>0</v>
      </c>
      <c r="AA24" s="52">
        <f t="shared" si="16"/>
        <v>0</v>
      </c>
      <c r="AB24" s="52">
        <f t="shared" si="17"/>
        <v>0</v>
      </c>
      <c r="AC24" s="52">
        <f t="shared" si="18"/>
        <v>0</v>
      </c>
      <c r="AE24" s="52">
        <f t="shared" si="19"/>
        <v>0</v>
      </c>
      <c r="AF24" s="52">
        <f t="shared" si="20"/>
        <v>0</v>
      </c>
      <c r="AG24" s="52">
        <f t="shared" si="21"/>
        <v>0</v>
      </c>
      <c r="AH24" s="52">
        <f t="shared" si="22"/>
        <v>0</v>
      </c>
      <c r="AJ24" s="52">
        <f t="shared" si="23"/>
        <v>0</v>
      </c>
      <c r="AK24" s="52">
        <f t="shared" si="24"/>
        <v>0</v>
      </c>
      <c r="AL24" s="52">
        <f t="shared" si="25"/>
        <v>0</v>
      </c>
      <c r="AM24" s="52">
        <f t="shared" si="26"/>
        <v>0</v>
      </c>
      <c r="AO24" s="31">
        <v>1</v>
      </c>
      <c r="AQ24" s="31"/>
    </row>
    <row r="25" spans="1:43" ht="54" customHeight="1" thickBot="1" x14ac:dyDescent="0.4">
      <c r="A25" s="45" t="s">
        <v>15</v>
      </c>
      <c r="B25" s="259">
        <v>20</v>
      </c>
      <c r="C25" s="249" t="s">
        <v>652</v>
      </c>
      <c r="D25" s="157" t="s">
        <v>343</v>
      </c>
      <c r="E25" s="158" t="s">
        <v>545</v>
      </c>
      <c r="F25" s="156" t="s">
        <v>273</v>
      </c>
      <c r="G25" s="159" t="s">
        <v>354</v>
      </c>
      <c r="H25" s="160"/>
      <c r="I25" s="160"/>
      <c r="J25" s="160"/>
      <c r="K25" s="160"/>
      <c r="L25" s="161">
        <f>IF(T25=0,0,(IF(T25&lt;='Paramètres '!$B$5,0,ROUND(('Paramètres '!C$9*(MIN(T25,'Paramètres '!$B$10)-MIN(T25,'Paramètres '!$B$9))+'Paramètres '!C$10*(MIN(T25,'Paramètres '!$B$11)-MIN(T25,'Paramètres '!$B$10))+'Paramètres '!C$11*(MIN(T25,'Paramètres '!$B$12)-MIN(T25,'Paramètres '!$B$11))+'Paramètres '!C$12*(T25-MIN(T25,'Paramètres '!$B$12))),3))*H25/T25))</f>
        <v>0</v>
      </c>
      <c r="M25" s="161">
        <f>IF(U25=0,0,(IF(U25&lt;='Paramètres '!$B$5,0,ROUND(('Paramètres '!D$9*(MIN(U25,'Paramètres '!$B$10)-MIN(U25,'Paramètres '!$B$9))+'Paramètres '!D$10*(MIN(U25,'Paramètres '!$B$11)-MIN(U25,'Paramètres '!$B$10))+'Paramètres '!D$11*(MIN(U25,'Paramètres '!$B$12)-MIN(U25,'Paramètres '!$B$11))+'Paramètres '!D$12*(U25-MIN(U25,'Paramètres '!$B$12))),3))*I25/U25))</f>
        <v>0</v>
      </c>
      <c r="N25" s="161">
        <f>IF(V25=0,0,(IF(V25&lt;='Paramètres '!$B$5,0,ROUND(('Paramètres '!E$9*(MIN(V25,'Paramètres '!$B$10)-MIN(V25,'Paramètres '!$B$9))+'Paramètres '!E$10*(MIN(V25,'Paramètres '!$B$11)-MIN(V25,'Paramètres '!$B$10))+'Paramètres '!E$11*(MIN(V25,'Paramètres '!$B$12)-MIN(V25,'Paramètres '!$B$11))+'Paramètres '!E$12*(V25-MIN(V25,'Paramètres '!$B$12))),3))*J25/V25))</f>
        <v>0</v>
      </c>
      <c r="O25" s="161">
        <f>IF(W25=0,0,(IF(W25&lt;='Paramètres '!$B$5,0,ROUND(('Paramètres '!F$9*(MIN(W25,'Paramètres '!$B$10)-MIN(W25,'Paramètres '!$B$9))+'Paramètres '!F$10*(MIN(W25,'Paramètres '!$B$11)-MIN(W25,'Paramètres '!$B$10))+'Paramètres '!F$11*(MIN(W25,'Paramètres '!$B$12)-MIN(W25,'Paramètres '!$B$11))+'Paramètres '!F$12*(W25-MIN(W25,'Paramètres '!$B$12))),3))*K25/W25))</f>
        <v>0</v>
      </c>
      <c r="P25" s="162"/>
      <c r="Q25" s="162"/>
      <c r="R25" s="162"/>
      <c r="S25" s="162"/>
      <c r="T25" s="161">
        <f t="shared" si="11"/>
        <v>0</v>
      </c>
      <c r="U25" s="161">
        <f t="shared" si="12"/>
        <v>0</v>
      </c>
      <c r="V25" s="161">
        <f t="shared" si="13"/>
        <v>0</v>
      </c>
      <c r="W25" s="161">
        <f t="shared" si="14"/>
        <v>0</v>
      </c>
      <c r="X25" s="163">
        <f t="shared" si="76"/>
        <v>0</v>
      </c>
      <c r="Z25" s="52">
        <f t="shared" si="15"/>
        <v>0</v>
      </c>
      <c r="AA25" s="52">
        <f t="shared" si="16"/>
        <v>0</v>
      </c>
      <c r="AB25" s="52">
        <f t="shared" si="17"/>
        <v>0</v>
      </c>
      <c r="AC25" s="52">
        <f t="shared" si="18"/>
        <v>0</v>
      </c>
      <c r="AE25" s="52">
        <f t="shared" si="19"/>
        <v>0</v>
      </c>
      <c r="AF25" s="52">
        <f t="shared" si="20"/>
        <v>0</v>
      </c>
      <c r="AG25" s="52">
        <f t="shared" si="21"/>
        <v>0</v>
      </c>
      <c r="AH25" s="52">
        <f t="shared" si="22"/>
        <v>0</v>
      </c>
      <c r="AJ25" s="52">
        <f t="shared" si="23"/>
        <v>0</v>
      </c>
      <c r="AK25" s="52">
        <f t="shared" si="24"/>
        <v>0</v>
      </c>
      <c r="AL25" s="52">
        <f t="shared" si="25"/>
        <v>0</v>
      </c>
      <c r="AM25" s="52">
        <f t="shared" si="26"/>
        <v>0</v>
      </c>
      <c r="AO25" s="31">
        <v>1</v>
      </c>
      <c r="AQ25" s="31"/>
    </row>
    <row r="26" spans="1:43" ht="54" customHeight="1" x14ac:dyDescent="0.35">
      <c r="A26" s="258" t="s">
        <v>15</v>
      </c>
      <c r="B26" s="204">
        <v>21</v>
      </c>
      <c r="C26" s="146" t="s">
        <v>180</v>
      </c>
      <c r="D26" s="147" t="s">
        <v>135</v>
      </c>
      <c r="E26" s="148" t="s">
        <v>545</v>
      </c>
      <c r="F26" s="146" t="s">
        <v>77</v>
      </c>
      <c r="G26" s="149"/>
      <c r="H26" s="150"/>
      <c r="I26" s="150"/>
      <c r="J26" s="150"/>
      <c r="K26" s="150"/>
      <c r="L26" s="152"/>
      <c r="M26" s="152"/>
      <c r="N26" s="152"/>
      <c r="O26" s="152"/>
      <c r="P26" s="153"/>
      <c r="Q26" s="153"/>
      <c r="R26" s="153"/>
      <c r="S26" s="153"/>
      <c r="T26" s="151">
        <f t="shared" si="11"/>
        <v>0</v>
      </c>
      <c r="U26" s="151">
        <f t="shared" si="12"/>
        <v>0</v>
      </c>
      <c r="V26" s="151">
        <f t="shared" si="13"/>
        <v>0</v>
      </c>
      <c r="W26" s="151">
        <f t="shared" si="14"/>
        <v>0</v>
      </c>
      <c r="X26" s="154"/>
      <c r="Z26" s="52">
        <f t="shared" si="15"/>
        <v>0</v>
      </c>
      <c r="AA26" s="52">
        <f t="shared" si="16"/>
        <v>0</v>
      </c>
      <c r="AB26" s="52">
        <f t="shared" si="17"/>
        <v>0</v>
      </c>
      <c r="AC26" s="52">
        <f t="shared" si="18"/>
        <v>0</v>
      </c>
      <c r="AE26" s="52">
        <f t="shared" si="19"/>
        <v>0</v>
      </c>
      <c r="AF26" s="52">
        <f t="shared" si="20"/>
        <v>0</v>
      </c>
      <c r="AG26" s="52">
        <f t="shared" si="21"/>
        <v>0</v>
      </c>
      <c r="AH26" s="52">
        <f t="shared" si="22"/>
        <v>0</v>
      </c>
      <c r="AJ26" s="52">
        <f t="shared" si="23"/>
        <v>0</v>
      </c>
      <c r="AK26" s="52">
        <f t="shared" si="24"/>
        <v>0</v>
      </c>
      <c r="AL26" s="52">
        <f t="shared" si="25"/>
        <v>0</v>
      </c>
      <c r="AM26" s="52">
        <f t="shared" si="26"/>
        <v>0</v>
      </c>
      <c r="AO26" s="31">
        <v>1</v>
      </c>
      <c r="AQ26" s="31"/>
    </row>
    <row r="27" spans="1:43" ht="75.75" customHeight="1" x14ac:dyDescent="0.35">
      <c r="A27" s="258" t="s">
        <v>15</v>
      </c>
      <c r="B27" s="240">
        <v>22</v>
      </c>
      <c r="C27" s="54" t="s">
        <v>180</v>
      </c>
      <c r="D27" s="50" t="s">
        <v>135</v>
      </c>
      <c r="E27" s="51" t="s">
        <v>545</v>
      </c>
      <c r="F27" s="54" t="s">
        <v>78</v>
      </c>
      <c r="G27" s="53"/>
      <c r="H27" s="99"/>
      <c r="I27" s="99"/>
      <c r="J27" s="99"/>
      <c r="K27" s="99"/>
      <c r="L27" s="105"/>
      <c r="M27" s="105"/>
      <c r="N27" s="105"/>
      <c r="O27" s="105"/>
      <c r="P27" s="103"/>
      <c r="Q27" s="103"/>
      <c r="R27" s="103"/>
      <c r="S27" s="103"/>
      <c r="T27" s="102">
        <f t="shared" si="11"/>
        <v>0</v>
      </c>
      <c r="U27" s="102">
        <f t="shared" si="12"/>
        <v>0</v>
      </c>
      <c r="V27" s="102">
        <f t="shared" si="13"/>
        <v>0</v>
      </c>
      <c r="W27" s="102">
        <f t="shared" si="14"/>
        <v>0</v>
      </c>
      <c r="X27" s="155"/>
      <c r="Z27" s="52">
        <f t="shared" si="15"/>
        <v>0</v>
      </c>
      <c r="AA27" s="52">
        <f t="shared" si="16"/>
        <v>0</v>
      </c>
      <c r="AB27" s="52">
        <f t="shared" si="17"/>
        <v>0</v>
      </c>
      <c r="AC27" s="52">
        <f t="shared" si="18"/>
        <v>0</v>
      </c>
      <c r="AE27" s="52">
        <f t="shared" si="19"/>
        <v>0</v>
      </c>
      <c r="AF27" s="52">
        <f t="shared" si="20"/>
        <v>0</v>
      </c>
      <c r="AG27" s="52">
        <f t="shared" si="21"/>
        <v>0</v>
      </c>
      <c r="AH27" s="52">
        <f t="shared" si="22"/>
        <v>0</v>
      </c>
      <c r="AJ27" s="52">
        <f t="shared" si="23"/>
        <v>0</v>
      </c>
      <c r="AK27" s="52">
        <f t="shared" si="24"/>
        <v>0</v>
      </c>
      <c r="AL27" s="52">
        <f t="shared" si="25"/>
        <v>0</v>
      </c>
      <c r="AM27" s="52">
        <f t="shared" si="26"/>
        <v>0</v>
      </c>
      <c r="AO27" s="31">
        <v>1</v>
      </c>
      <c r="AQ27" s="31"/>
    </row>
    <row r="28" spans="1:43" ht="54" customHeight="1" x14ac:dyDescent="0.35">
      <c r="A28" s="258" t="s">
        <v>15</v>
      </c>
      <c r="B28" s="240">
        <v>23</v>
      </c>
      <c r="C28" s="54" t="s">
        <v>180</v>
      </c>
      <c r="D28" s="50" t="s">
        <v>135</v>
      </c>
      <c r="E28" s="51" t="s">
        <v>545</v>
      </c>
      <c r="F28" s="54" t="s">
        <v>79</v>
      </c>
      <c r="G28" s="53"/>
      <c r="H28" s="99"/>
      <c r="I28" s="99"/>
      <c r="J28" s="99"/>
      <c r="K28" s="99"/>
      <c r="L28" s="105"/>
      <c r="M28" s="105"/>
      <c r="N28" s="105"/>
      <c r="O28" s="105"/>
      <c r="P28" s="103"/>
      <c r="Q28" s="103"/>
      <c r="R28" s="103"/>
      <c r="S28" s="103"/>
      <c r="T28" s="102">
        <f t="shared" si="11"/>
        <v>0</v>
      </c>
      <c r="U28" s="102">
        <f t="shared" si="12"/>
        <v>0</v>
      </c>
      <c r="V28" s="102">
        <f t="shared" si="13"/>
        <v>0</v>
      </c>
      <c r="W28" s="102">
        <f t="shared" si="14"/>
        <v>0</v>
      </c>
      <c r="X28" s="155"/>
      <c r="Z28" s="52">
        <f t="shared" si="15"/>
        <v>0</v>
      </c>
      <c r="AA28" s="52">
        <f t="shared" si="16"/>
        <v>0</v>
      </c>
      <c r="AB28" s="52">
        <f t="shared" si="17"/>
        <v>0</v>
      </c>
      <c r="AC28" s="52">
        <f t="shared" si="18"/>
        <v>0</v>
      </c>
      <c r="AE28" s="52">
        <f t="shared" si="19"/>
        <v>0</v>
      </c>
      <c r="AF28" s="52">
        <f t="shared" si="20"/>
        <v>0</v>
      </c>
      <c r="AG28" s="52">
        <f t="shared" si="21"/>
        <v>0</v>
      </c>
      <c r="AH28" s="52">
        <f t="shared" si="22"/>
        <v>0</v>
      </c>
      <c r="AJ28" s="52">
        <f t="shared" si="23"/>
        <v>0</v>
      </c>
      <c r="AK28" s="52">
        <f t="shared" si="24"/>
        <v>0</v>
      </c>
      <c r="AL28" s="52">
        <f t="shared" si="25"/>
        <v>0</v>
      </c>
      <c r="AM28" s="52">
        <f t="shared" si="26"/>
        <v>0</v>
      </c>
      <c r="AO28" s="31">
        <v>1</v>
      </c>
      <c r="AQ28" s="31"/>
    </row>
    <row r="29" spans="1:43" ht="54" customHeight="1" x14ac:dyDescent="0.35">
      <c r="A29" s="258"/>
      <c r="B29" s="240">
        <v>24</v>
      </c>
      <c r="C29" s="54" t="s">
        <v>180</v>
      </c>
      <c r="D29" s="50" t="s">
        <v>135</v>
      </c>
      <c r="E29" s="51" t="s">
        <v>545</v>
      </c>
      <c r="F29" s="54" t="s">
        <v>275</v>
      </c>
      <c r="G29" s="53"/>
      <c r="H29" s="99"/>
      <c r="I29" s="99"/>
      <c r="J29" s="99"/>
      <c r="K29" s="99"/>
      <c r="L29" s="105"/>
      <c r="M29" s="105"/>
      <c r="N29" s="105"/>
      <c r="O29" s="105"/>
      <c r="P29" s="103"/>
      <c r="Q29" s="103"/>
      <c r="R29" s="103"/>
      <c r="S29" s="103"/>
      <c r="T29" s="102">
        <f t="shared" ref="T29:T34" si="107">ROUND(P29+H29,3)</f>
        <v>0</v>
      </c>
      <c r="U29" s="102">
        <f t="shared" ref="U29:U34" si="108">ROUND(Q29+I29,3)</f>
        <v>0</v>
      </c>
      <c r="V29" s="102">
        <f t="shared" ref="V29:V33" si="109">ROUND(R29+J29,3)</f>
        <v>0</v>
      </c>
      <c r="W29" s="102">
        <f t="shared" ref="W29:W33" si="110">ROUND(S29+K29,3)</f>
        <v>0</v>
      </c>
      <c r="X29" s="155"/>
      <c r="Z29" s="52">
        <f t="shared" ref="Z29:Z33" si="111">IF(AND(H29&gt;0,P29=0),L29,0)</f>
        <v>0</v>
      </c>
      <c r="AA29" s="52">
        <f t="shared" ref="AA29:AA33" si="112">IF(AND(I29&gt;0,Q29=0),M29,0)</f>
        <v>0</v>
      </c>
      <c r="AB29" s="52">
        <f t="shared" ref="AB29:AB33" si="113">IF(AND(J29&gt;0,R29=0),N29,0)</f>
        <v>0</v>
      </c>
      <c r="AC29" s="52">
        <f t="shared" ref="AC29:AC33" si="114">IF(AND(K29&gt;0,S29=0),O29,0)</f>
        <v>0</v>
      </c>
      <c r="AE29" s="52">
        <f t="shared" ref="AE29:AE33" si="115">IF(AND(H29&gt;0,P29&gt;0),L29,0)</f>
        <v>0</v>
      </c>
      <c r="AF29" s="52">
        <f t="shared" ref="AF29:AF33" si="116">IF(AND(I29&gt;0,Q29&gt;0),M29,0)</f>
        <v>0</v>
      </c>
      <c r="AG29" s="52">
        <f t="shared" ref="AG29:AG33" si="117">IF(AND(J29&gt;0,R29&gt;0),N29,0)</f>
        <v>0</v>
      </c>
      <c r="AH29" s="52">
        <f t="shared" ref="AH29:AH33" si="118">IF(AND(K29&gt;0,S29&gt;0),O29,0)</f>
        <v>0</v>
      </c>
      <c r="AJ29" s="52">
        <f t="shared" ref="AJ29:AJ33" si="119">Z29+AE29</f>
        <v>0</v>
      </c>
      <c r="AK29" s="52">
        <f t="shared" ref="AK29:AK33" si="120">AA29+AF29</f>
        <v>0</v>
      </c>
      <c r="AL29" s="52">
        <f t="shared" ref="AL29:AL33" si="121">AB29+AG29</f>
        <v>0</v>
      </c>
      <c r="AM29" s="52">
        <f t="shared" ref="AM29:AM33" si="122">AC29+AH29</f>
        <v>0</v>
      </c>
      <c r="AO29" s="31">
        <v>1</v>
      </c>
      <c r="AQ29" s="31"/>
    </row>
    <row r="30" spans="1:43" ht="54" customHeight="1" x14ac:dyDescent="0.35">
      <c r="A30" s="258"/>
      <c r="B30" s="240">
        <v>25</v>
      </c>
      <c r="C30" s="54" t="s">
        <v>180</v>
      </c>
      <c r="D30" s="50" t="s">
        <v>135</v>
      </c>
      <c r="E30" s="51" t="s">
        <v>545</v>
      </c>
      <c r="F30" s="54" t="s">
        <v>274</v>
      </c>
      <c r="G30" s="53"/>
      <c r="H30" s="99"/>
      <c r="I30" s="99"/>
      <c r="J30" s="99"/>
      <c r="K30" s="99"/>
      <c r="L30" s="105"/>
      <c r="M30" s="105"/>
      <c r="N30" s="105"/>
      <c r="O30" s="105"/>
      <c r="P30" s="103"/>
      <c r="Q30" s="103"/>
      <c r="R30" s="103"/>
      <c r="S30" s="103"/>
      <c r="T30" s="102">
        <f t="shared" si="107"/>
        <v>0</v>
      </c>
      <c r="U30" s="102">
        <f t="shared" si="108"/>
        <v>0</v>
      </c>
      <c r="V30" s="102">
        <f t="shared" si="109"/>
        <v>0</v>
      </c>
      <c r="W30" s="102">
        <f t="shared" si="110"/>
        <v>0</v>
      </c>
      <c r="X30" s="155"/>
      <c r="Z30" s="52">
        <f t="shared" si="111"/>
        <v>0</v>
      </c>
      <c r="AA30" s="52">
        <f t="shared" si="112"/>
        <v>0</v>
      </c>
      <c r="AB30" s="52">
        <f t="shared" si="113"/>
        <v>0</v>
      </c>
      <c r="AC30" s="52">
        <f t="shared" si="114"/>
        <v>0</v>
      </c>
      <c r="AE30" s="52">
        <f t="shared" si="115"/>
        <v>0</v>
      </c>
      <c r="AF30" s="52">
        <f t="shared" si="116"/>
        <v>0</v>
      </c>
      <c r="AG30" s="52">
        <f t="shared" si="117"/>
        <v>0</v>
      </c>
      <c r="AH30" s="52">
        <f t="shared" si="118"/>
        <v>0</v>
      </c>
      <c r="AJ30" s="52">
        <f t="shared" si="119"/>
        <v>0</v>
      </c>
      <c r="AK30" s="52">
        <f t="shared" si="120"/>
        <v>0</v>
      </c>
      <c r="AL30" s="52">
        <f t="shared" si="121"/>
        <v>0</v>
      </c>
      <c r="AM30" s="52">
        <f t="shared" si="122"/>
        <v>0</v>
      </c>
      <c r="AO30" s="31">
        <v>1</v>
      </c>
      <c r="AQ30" s="31"/>
    </row>
    <row r="31" spans="1:43" ht="54" customHeight="1" x14ac:dyDescent="0.35">
      <c r="A31" s="258"/>
      <c r="B31" s="240">
        <v>26</v>
      </c>
      <c r="C31" s="156"/>
      <c r="D31" s="157"/>
      <c r="E31" s="158"/>
      <c r="F31" s="158"/>
      <c r="G31" s="158"/>
      <c r="H31" s="99"/>
      <c r="I31" s="99"/>
      <c r="J31" s="99"/>
      <c r="K31" s="99"/>
      <c r="L31" s="102"/>
      <c r="M31" s="102"/>
      <c r="N31" s="169"/>
      <c r="O31" s="169"/>
      <c r="P31" s="103"/>
      <c r="Q31" s="103"/>
      <c r="R31" s="103"/>
      <c r="S31" s="103"/>
      <c r="T31" s="102">
        <f t="shared" si="107"/>
        <v>0</v>
      </c>
      <c r="U31" s="102">
        <f t="shared" si="108"/>
        <v>0</v>
      </c>
      <c r="V31" s="102">
        <f t="shared" si="109"/>
        <v>0</v>
      </c>
      <c r="W31" s="102">
        <f t="shared" si="110"/>
        <v>0</v>
      </c>
      <c r="X31" s="155"/>
      <c r="Z31" s="52">
        <f t="shared" si="111"/>
        <v>0</v>
      </c>
      <c r="AA31" s="52">
        <f t="shared" si="112"/>
        <v>0</v>
      </c>
      <c r="AB31" s="52">
        <f t="shared" si="113"/>
        <v>0</v>
      </c>
      <c r="AC31" s="52">
        <f t="shared" si="114"/>
        <v>0</v>
      </c>
      <c r="AE31" s="52">
        <f t="shared" si="115"/>
        <v>0</v>
      </c>
      <c r="AF31" s="52">
        <f t="shared" si="116"/>
        <v>0</v>
      </c>
      <c r="AG31" s="52">
        <f t="shared" si="117"/>
        <v>0</v>
      </c>
      <c r="AH31" s="52">
        <f t="shared" si="118"/>
        <v>0</v>
      </c>
      <c r="AJ31" s="52">
        <f t="shared" si="119"/>
        <v>0</v>
      </c>
      <c r="AK31" s="52">
        <f t="shared" si="120"/>
        <v>0</v>
      </c>
      <c r="AL31" s="52">
        <f t="shared" si="121"/>
        <v>0</v>
      </c>
      <c r="AM31" s="52">
        <f t="shared" si="122"/>
        <v>0</v>
      </c>
      <c r="AO31" s="31"/>
      <c r="AQ31" s="31"/>
    </row>
    <row r="32" spans="1:43" ht="54" customHeight="1" x14ac:dyDescent="0.35">
      <c r="A32" s="258"/>
      <c r="B32" s="240">
        <v>27</v>
      </c>
      <c r="C32" s="156"/>
      <c r="D32" s="157"/>
      <c r="E32" s="158"/>
      <c r="F32" s="158"/>
      <c r="G32" s="158"/>
      <c r="H32" s="99"/>
      <c r="I32" s="99"/>
      <c r="J32" s="99"/>
      <c r="K32" s="99"/>
      <c r="L32" s="102"/>
      <c r="M32" s="102"/>
      <c r="N32" s="169"/>
      <c r="O32" s="169"/>
      <c r="P32" s="103"/>
      <c r="Q32" s="103"/>
      <c r="R32" s="103"/>
      <c r="S32" s="103"/>
      <c r="T32" s="102">
        <f t="shared" si="107"/>
        <v>0</v>
      </c>
      <c r="U32" s="102">
        <f t="shared" si="108"/>
        <v>0</v>
      </c>
      <c r="V32" s="102">
        <f t="shared" si="109"/>
        <v>0</v>
      </c>
      <c r="W32" s="102">
        <f t="shared" si="110"/>
        <v>0</v>
      </c>
      <c r="X32" s="155"/>
      <c r="Z32" s="52">
        <f t="shared" si="111"/>
        <v>0</v>
      </c>
      <c r="AA32" s="52">
        <f t="shared" si="112"/>
        <v>0</v>
      </c>
      <c r="AB32" s="52">
        <f t="shared" si="113"/>
        <v>0</v>
      </c>
      <c r="AC32" s="52">
        <f t="shared" si="114"/>
        <v>0</v>
      </c>
      <c r="AE32" s="52">
        <f t="shared" si="115"/>
        <v>0</v>
      </c>
      <c r="AF32" s="52">
        <f t="shared" si="116"/>
        <v>0</v>
      </c>
      <c r="AG32" s="52">
        <f t="shared" si="117"/>
        <v>0</v>
      </c>
      <c r="AH32" s="52">
        <f t="shared" si="118"/>
        <v>0</v>
      </c>
      <c r="AJ32" s="52">
        <f t="shared" si="119"/>
        <v>0</v>
      </c>
      <c r="AK32" s="52">
        <f t="shared" si="120"/>
        <v>0</v>
      </c>
      <c r="AL32" s="52">
        <f t="shared" si="121"/>
        <v>0</v>
      </c>
      <c r="AM32" s="52">
        <f t="shared" si="122"/>
        <v>0</v>
      </c>
      <c r="AO32" s="31"/>
      <c r="AQ32" s="31"/>
    </row>
    <row r="33" spans="1:43" ht="54" customHeight="1" thickBot="1" x14ac:dyDescent="0.4">
      <c r="A33" s="258"/>
      <c r="B33" s="217">
        <v>28</v>
      </c>
      <c r="C33" s="156"/>
      <c r="D33" s="157"/>
      <c r="E33" s="158"/>
      <c r="F33" s="158"/>
      <c r="G33" s="158"/>
      <c r="H33" s="99"/>
      <c r="I33" s="99"/>
      <c r="J33" s="99"/>
      <c r="K33" s="99"/>
      <c r="L33" s="102"/>
      <c r="M33" s="102"/>
      <c r="N33" s="169"/>
      <c r="O33" s="169"/>
      <c r="P33" s="103"/>
      <c r="Q33" s="103"/>
      <c r="R33" s="103"/>
      <c r="S33" s="103"/>
      <c r="T33" s="102">
        <f t="shared" si="107"/>
        <v>0</v>
      </c>
      <c r="U33" s="102">
        <f t="shared" si="108"/>
        <v>0</v>
      </c>
      <c r="V33" s="102">
        <f t="shared" si="109"/>
        <v>0</v>
      </c>
      <c r="W33" s="102">
        <f t="shared" si="110"/>
        <v>0</v>
      </c>
      <c r="X33" s="155"/>
      <c r="Z33" s="52">
        <f t="shared" si="111"/>
        <v>0</v>
      </c>
      <c r="AA33" s="52">
        <f t="shared" si="112"/>
        <v>0</v>
      </c>
      <c r="AB33" s="52">
        <f t="shared" si="113"/>
        <v>0</v>
      </c>
      <c r="AC33" s="52">
        <f t="shared" si="114"/>
        <v>0</v>
      </c>
      <c r="AE33" s="52">
        <f t="shared" si="115"/>
        <v>0</v>
      </c>
      <c r="AF33" s="52">
        <f t="shared" si="116"/>
        <v>0</v>
      </c>
      <c r="AG33" s="52">
        <f t="shared" si="117"/>
        <v>0</v>
      </c>
      <c r="AH33" s="52">
        <f t="shared" si="118"/>
        <v>0</v>
      </c>
      <c r="AJ33" s="52">
        <f t="shared" si="119"/>
        <v>0</v>
      </c>
      <c r="AK33" s="52">
        <f t="shared" si="120"/>
        <v>0</v>
      </c>
      <c r="AL33" s="52">
        <f t="shared" si="121"/>
        <v>0</v>
      </c>
      <c r="AM33" s="52">
        <f t="shared" si="122"/>
        <v>0</v>
      </c>
      <c r="AO33" s="31"/>
      <c r="AQ33" s="31"/>
    </row>
    <row r="34" spans="1:43" ht="54" customHeight="1" thickBot="1" x14ac:dyDescent="0.4">
      <c r="A34" s="258"/>
      <c r="B34" s="207">
        <v>29</v>
      </c>
      <c r="C34" s="208" t="s">
        <v>356</v>
      </c>
      <c r="D34" s="209"/>
      <c r="E34" s="209"/>
      <c r="F34" s="209"/>
      <c r="G34" s="209"/>
      <c r="H34" s="212">
        <f t="shared" ref="H34:I34" si="123">H26+H27+H28+H29+H30+H31+H32+H33</f>
        <v>0</v>
      </c>
      <c r="I34" s="212">
        <f t="shared" si="123"/>
        <v>0</v>
      </c>
      <c r="J34" s="212">
        <f>J26+J27+J28+J29+J30+J31+J32+J33</f>
        <v>0</v>
      </c>
      <c r="K34" s="212">
        <f>K26+K27+K28+K29+K30+K31+K32+K33</f>
        <v>0</v>
      </c>
      <c r="L34" s="213">
        <f>IF(T34=0,0,(IF(T34&lt;='Paramètres '!$B$5,0,ROUND(('Paramètres '!C$9*(MIN(T34,'Paramètres '!$B$10)-MIN(T34,'Paramètres '!$B$9))+'Paramètres '!C$10*(MIN(T34,'Paramètres '!$B$11)-MIN(T34,'Paramètres '!$B$10))+'Paramètres '!C$11*(MIN(T34,'Paramètres '!$B$12)-MIN(T34,'Paramètres '!$B$11))+'Paramètres '!C$12*(T34-MIN(T34,'Paramètres '!$B$12))),3))*H34/T34))</f>
        <v>0</v>
      </c>
      <c r="M34" s="213">
        <f>IF(U34=0,0,(IF(U34&lt;='Paramètres '!$B$5,0,ROUND(('Paramètres '!D$9*(MIN(U34,'Paramètres '!$B$10)-MIN(U34,'Paramètres '!$B$9))+'Paramètres '!D$10*(MIN(U34,'Paramètres '!$B$11)-MIN(U34,'Paramètres '!$B$10))+'Paramètres '!D$11*(MIN(U34,'Paramètres '!$B$12)-MIN(U34,'Paramètres '!$B$11))+'Paramètres '!D$12*(U34-MIN(U34,'Paramètres '!$B$12))),3))*I34/U34))</f>
        <v>0</v>
      </c>
      <c r="N34" s="213">
        <f>IF(V34=0,0,(IF(V34&lt;='Paramètres '!$B$5,0,ROUND(('Paramètres '!E$9*(MIN(V34,'Paramètres '!$B$10)-MIN(V34,'Paramètres '!$B$9))+'Paramètres '!E$10*(MIN(V34,'Paramètres '!$B$11)-MIN(V34,'Paramètres '!$B$10))+'Paramètres '!E$11*(MIN(V34,'Paramètres '!$B$12)-MIN(V34,'Paramètres '!$B$11))+'Paramètres '!E$12*(V34-MIN(V34,'Paramètres '!$B$12))),3))*J34/V34))</f>
        <v>0</v>
      </c>
      <c r="O34" s="213">
        <f>IF(W34=0,0,(IF(W34&lt;='Paramètres '!$B$5,0,ROUND(('Paramètres '!F$9*(MIN(W34,'Paramètres '!$B$10)-MIN(W34,'Paramètres '!$B$9))+'Paramètres '!F$10*(MIN(W34,'Paramètres '!$B$11)-MIN(W34,'Paramètres '!$B$10))+'Paramètres '!F$11*(MIN(W34,'Paramètres '!$B$12)-MIN(W34,'Paramètres '!$B$11))+'Paramètres '!F$12*(W34-MIN(W34,'Paramètres '!$B$12))),3))*K34/W34))</f>
        <v>0</v>
      </c>
      <c r="P34" s="215">
        <f t="shared" ref="P34:Q34" si="124">P26+P27+P28+P29+P30+P31+P32+P33</f>
        <v>0</v>
      </c>
      <c r="Q34" s="215">
        <f t="shared" si="124"/>
        <v>0</v>
      </c>
      <c r="R34" s="215">
        <f>R26+R27+R28+R29+R30+R31+R32+R33</f>
        <v>0</v>
      </c>
      <c r="S34" s="215">
        <f>S26+S27+S28+S29+S30+S31+S32+S33</f>
        <v>0</v>
      </c>
      <c r="T34" s="216">
        <f t="shared" si="107"/>
        <v>0</v>
      </c>
      <c r="U34" s="216">
        <f t="shared" si="108"/>
        <v>0</v>
      </c>
      <c r="V34" s="216">
        <f t="shared" ref="V34" si="125">ROUND(R34+J34,3)</f>
        <v>0</v>
      </c>
      <c r="W34" s="216">
        <f t="shared" ref="W34" si="126">ROUND(S34+K34,3)</f>
        <v>0</v>
      </c>
      <c r="X34" s="214">
        <f t="shared" ref="X34" si="127">ROUND(SUM(L34:O34),3)</f>
        <v>0</v>
      </c>
      <c r="Z34" s="52">
        <f t="shared" ref="Z34" si="128">IF(AND(H34&gt;0,P34=0),L34,0)</f>
        <v>0</v>
      </c>
      <c r="AA34" s="52">
        <f t="shared" ref="AA34" si="129">IF(AND(I34&gt;0,Q34=0),M34,0)</f>
        <v>0</v>
      </c>
      <c r="AB34" s="52">
        <f t="shared" ref="AB34" si="130">IF(AND(J34&gt;0,R34=0),N34,0)</f>
        <v>0</v>
      </c>
      <c r="AC34" s="52">
        <f t="shared" ref="AC34" si="131">IF(AND(K34&gt;0,S34=0),O34,0)</f>
        <v>0</v>
      </c>
      <c r="AE34" s="52">
        <f t="shared" ref="AE34" si="132">IF(AND(H34&gt;0,P34&gt;0),L34,0)</f>
        <v>0</v>
      </c>
      <c r="AF34" s="52">
        <f t="shared" ref="AF34" si="133">IF(AND(I34&gt;0,Q34&gt;0),M34,0)</f>
        <v>0</v>
      </c>
      <c r="AG34" s="52">
        <f t="shared" ref="AG34" si="134">IF(AND(J34&gt;0,R34&gt;0),N34,0)</f>
        <v>0</v>
      </c>
      <c r="AH34" s="52">
        <f t="shared" ref="AH34" si="135">IF(AND(K34&gt;0,S34&gt;0),O34,0)</f>
        <v>0</v>
      </c>
      <c r="AJ34" s="52">
        <f t="shared" ref="AJ34" si="136">Z34+AE34</f>
        <v>0</v>
      </c>
      <c r="AK34" s="52">
        <f t="shared" ref="AK34" si="137">AA34+AF34</f>
        <v>0</v>
      </c>
      <c r="AL34" s="52">
        <f t="shared" ref="AL34" si="138">AB34+AG34</f>
        <v>0</v>
      </c>
      <c r="AM34" s="52">
        <f t="shared" ref="AM34" si="139">AC34+AH34</f>
        <v>0</v>
      </c>
      <c r="AO34" s="31">
        <v>1</v>
      </c>
      <c r="AQ34" s="31"/>
    </row>
    <row r="35" spans="1:43" ht="54" customHeight="1" x14ac:dyDescent="0.35">
      <c r="A35" s="45" t="s">
        <v>15</v>
      </c>
      <c r="B35" s="184">
        <v>30</v>
      </c>
      <c r="C35" s="140" t="s">
        <v>181</v>
      </c>
      <c r="D35" s="141" t="s">
        <v>182</v>
      </c>
      <c r="E35" s="51" t="s">
        <v>545</v>
      </c>
      <c r="F35" s="140" t="s">
        <v>35</v>
      </c>
      <c r="G35" s="143" t="s">
        <v>36</v>
      </c>
      <c r="H35" s="99"/>
      <c r="I35" s="99"/>
      <c r="J35" s="99"/>
      <c r="K35" s="99"/>
      <c r="L35" s="102">
        <f>IF(T35=0,0,(IF(T35&lt;='Paramètres '!$B$5,0,ROUND(('Paramètres '!C$9*(MIN(T35,'Paramètres '!$B$10)-MIN(T35,'Paramètres '!$B$9))+'Paramètres '!C$10*(MIN(T35,'Paramètres '!$B$11)-MIN(T35,'Paramètres '!$B$10))+'Paramètres '!C$11*(MIN(T35,'Paramètres '!$B$12)-MIN(T35,'Paramètres '!$B$11))+'Paramètres '!C$12*(T35-MIN(T35,'Paramètres '!$B$12))),3))*H35/T35))</f>
        <v>0</v>
      </c>
      <c r="M35" s="102">
        <f>IF(U35=0,0,(IF(U35&lt;='Paramètres '!$B$5,0,ROUND(('Paramètres '!D$9*(MIN(U35,'Paramètres '!$B$10)-MIN(U35,'Paramètres '!$B$9))+'Paramètres '!D$10*(MIN(U35,'Paramètres '!$B$11)-MIN(U35,'Paramètres '!$B$10))+'Paramètres '!D$11*(MIN(U35,'Paramètres '!$B$12)-MIN(U35,'Paramètres '!$B$11))+'Paramètres '!D$12*(U35-MIN(U35,'Paramètres '!$B$12))),3))*I35/U35))</f>
        <v>0</v>
      </c>
      <c r="N35" s="102">
        <f>IF(V35=0,0,(IF(V35&lt;='Paramètres '!$B$5,0,ROUND(('Paramètres '!E$9*(MIN(V35,'Paramètres '!$B$10)-MIN(V35,'Paramètres '!$B$9))+'Paramètres '!E$10*(MIN(V35,'Paramètres '!$B$11)-MIN(V35,'Paramètres '!$B$10))+'Paramètres '!E$11*(MIN(V35,'Paramètres '!$B$12)-MIN(V35,'Paramètres '!$B$11))+'Paramètres '!E$12*(V35-MIN(V35,'Paramètres '!$B$12))),3))*J35/V35))</f>
        <v>0</v>
      </c>
      <c r="O35" s="102">
        <f>IF(W35=0,0,(IF(W35&lt;='Paramètres '!$B$5,0,ROUND(('Paramètres '!F$9*(MIN(W35,'Paramètres '!$B$10)-MIN(W35,'Paramètres '!$B$9))+'Paramètres '!F$10*(MIN(W35,'Paramètres '!$B$11)-MIN(W35,'Paramètres '!$B$10))+'Paramètres '!F$11*(MIN(W35,'Paramètres '!$B$12)-MIN(W35,'Paramètres '!$B$11))+'Paramètres '!F$12*(W35-MIN(W35,'Paramètres '!$B$12))),3))*K35/W35))</f>
        <v>0</v>
      </c>
      <c r="P35" s="103"/>
      <c r="Q35" s="103"/>
      <c r="R35" s="103"/>
      <c r="S35" s="103"/>
      <c r="T35" s="144">
        <f t="shared" si="11"/>
        <v>0</v>
      </c>
      <c r="U35" s="144">
        <f t="shared" si="12"/>
        <v>0</v>
      </c>
      <c r="V35" s="144">
        <f t="shared" si="13"/>
        <v>0</v>
      </c>
      <c r="W35" s="144">
        <f t="shared" si="14"/>
        <v>0</v>
      </c>
      <c r="X35" s="145">
        <f t="shared" si="76"/>
        <v>0</v>
      </c>
      <c r="Z35" s="52">
        <f t="shared" si="15"/>
        <v>0</v>
      </c>
      <c r="AA35" s="52">
        <f t="shared" si="16"/>
        <v>0</v>
      </c>
      <c r="AB35" s="52">
        <f t="shared" si="17"/>
        <v>0</v>
      </c>
      <c r="AC35" s="52">
        <f t="shared" si="18"/>
        <v>0</v>
      </c>
      <c r="AE35" s="52">
        <f t="shared" si="19"/>
        <v>0</v>
      </c>
      <c r="AF35" s="52">
        <f t="shared" si="20"/>
        <v>0</v>
      </c>
      <c r="AG35" s="52">
        <f t="shared" si="21"/>
        <v>0</v>
      </c>
      <c r="AH35" s="52">
        <f t="shared" si="22"/>
        <v>0</v>
      </c>
      <c r="AJ35" s="52">
        <f t="shared" si="23"/>
        <v>0</v>
      </c>
      <c r="AK35" s="52">
        <f t="shared" si="24"/>
        <v>0</v>
      </c>
      <c r="AL35" s="52">
        <f t="shared" si="25"/>
        <v>0</v>
      </c>
      <c r="AM35" s="52">
        <f t="shared" si="26"/>
        <v>0</v>
      </c>
      <c r="AO35" s="31">
        <v>1</v>
      </c>
      <c r="AQ35" s="31"/>
    </row>
    <row r="36" spans="1:43" ht="54" customHeight="1" x14ac:dyDescent="0.35">
      <c r="A36" s="45" t="s">
        <v>15</v>
      </c>
      <c r="B36" s="184">
        <v>31</v>
      </c>
      <c r="C36" s="54" t="s">
        <v>183</v>
      </c>
      <c r="D36" s="50" t="s">
        <v>338</v>
      </c>
      <c r="E36" s="51" t="s">
        <v>167</v>
      </c>
      <c r="F36" s="54" t="s">
        <v>81</v>
      </c>
      <c r="G36" s="53"/>
      <c r="H36" s="99"/>
      <c r="I36" s="99"/>
      <c r="J36" s="99"/>
      <c r="K36" s="99"/>
      <c r="L36" s="102">
        <f>IF(T36=0,0,(IF(T36&lt;='Paramètres '!$B$5,0,ROUND(('Paramètres '!C$9*(MIN(T36,'Paramètres '!$B$10)-MIN(T36,'Paramètres '!$B$9))+'Paramètres '!C$10*(MIN(T36,'Paramètres '!$B$11)-MIN(T36,'Paramètres '!$B$10))+'Paramètres '!C$11*(MIN(T36,'Paramètres '!$B$12)-MIN(T36,'Paramètres '!$B$11))+'Paramètres '!C$12*(T36-MIN(T36,'Paramètres '!$B$12))),3))*H36/T36))</f>
        <v>0</v>
      </c>
      <c r="M36" s="102">
        <f>IF(U36=0,0,(IF(U36&lt;='Paramètres '!$B$5,0,ROUND(('Paramètres '!D$9*(MIN(U36,'Paramètres '!$B$10)-MIN(U36,'Paramètres '!$B$9))+'Paramètres '!D$10*(MIN(U36,'Paramètres '!$B$11)-MIN(U36,'Paramètres '!$B$10))+'Paramètres '!D$11*(MIN(U36,'Paramètres '!$B$12)-MIN(U36,'Paramètres '!$B$11))+'Paramètres '!D$12*(U36-MIN(U36,'Paramètres '!$B$12))),3))*I36/U36))</f>
        <v>0</v>
      </c>
      <c r="N36" s="102">
        <f>IF(V36=0,0,(IF(V36&lt;='Paramètres '!$B$5,0,ROUND(('Paramètres '!E$9*(MIN(V36,'Paramètres '!$B$10)-MIN(V36,'Paramètres '!$B$9))+'Paramètres '!E$10*(MIN(V36,'Paramètres '!$B$11)-MIN(V36,'Paramètres '!$B$10))+'Paramètres '!E$11*(MIN(V36,'Paramètres '!$B$12)-MIN(V36,'Paramètres '!$B$11))+'Paramètres '!E$12*(V36-MIN(V36,'Paramètres '!$B$12))),3))*J36/V36))</f>
        <v>0</v>
      </c>
      <c r="O36" s="102">
        <f>IF(W36=0,0,(IF(W36&lt;='Paramètres '!$B$5,0,ROUND(('Paramètres '!F$9*(MIN(W36,'Paramètres '!$B$10)-MIN(W36,'Paramètres '!$B$9))+'Paramètres '!F$10*(MIN(W36,'Paramètres '!$B$11)-MIN(W36,'Paramètres '!$B$10))+'Paramètres '!F$11*(MIN(W36,'Paramètres '!$B$12)-MIN(W36,'Paramètres '!$B$11))+'Paramètres '!F$12*(W36-MIN(W36,'Paramètres '!$B$12))),3))*K36/W36))</f>
        <v>0</v>
      </c>
      <c r="P36" s="103"/>
      <c r="Q36" s="103"/>
      <c r="R36" s="103"/>
      <c r="S36" s="103"/>
      <c r="T36" s="102">
        <f t="shared" si="11"/>
        <v>0</v>
      </c>
      <c r="U36" s="102">
        <f t="shared" si="12"/>
        <v>0</v>
      </c>
      <c r="V36" s="102">
        <f t="shared" si="13"/>
        <v>0</v>
      </c>
      <c r="W36" s="102">
        <f t="shared" si="14"/>
        <v>0</v>
      </c>
      <c r="X36" s="104">
        <f t="shared" si="76"/>
        <v>0</v>
      </c>
      <c r="Z36" s="52">
        <f t="shared" si="15"/>
        <v>0</v>
      </c>
      <c r="AA36" s="52">
        <f t="shared" si="16"/>
        <v>0</v>
      </c>
      <c r="AB36" s="52">
        <f t="shared" si="17"/>
        <v>0</v>
      </c>
      <c r="AC36" s="52">
        <f t="shared" si="18"/>
        <v>0</v>
      </c>
      <c r="AE36" s="52">
        <f t="shared" si="19"/>
        <v>0</v>
      </c>
      <c r="AF36" s="52">
        <f t="shared" si="20"/>
        <v>0</v>
      </c>
      <c r="AG36" s="52">
        <f t="shared" si="21"/>
        <v>0</v>
      </c>
      <c r="AH36" s="52">
        <f t="shared" si="22"/>
        <v>0</v>
      </c>
      <c r="AJ36" s="52">
        <f t="shared" si="23"/>
        <v>0</v>
      </c>
      <c r="AK36" s="52">
        <f t="shared" si="24"/>
        <v>0</v>
      </c>
      <c r="AL36" s="52">
        <f t="shared" si="25"/>
        <v>0</v>
      </c>
      <c r="AM36" s="52">
        <f t="shared" si="26"/>
        <v>0</v>
      </c>
      <c r="AO36" s="31">
        <v>1</v>
      </c>
      <c r="AQ36" s="31"/>
    </row>
    <row r="37" spans="1:43" ht="69" customHeight="1" x14ac:dyDescent="0.35">
      <c r="A37" s="45" t="s">
        <v>15</v>
      </c>
      <c r="B37" s="184">
        <v>32</v>
      </c>
      <c r="C37" s="54" t="s">
        <v>928</v>
      </c>
      <c r="D37" s="50" t="s">
        <v>136</v>
      </c>
      <c r="E37" s="51" t="s">
        <v>545</v>
      </c>
      <c r="F37" s="54" t="s">
        <v>493</v>
      </c>
      <c r="G37" s="53"/>
      <c r="H37" s="99"/>
      <c r="I37" s="99"/>
      <c r="J37" s="99"/>
      <c r="K37" s="99"/>
      <c r="L37" s="102">
        <f>IF(T37=0,0,(IF(T37&lt;='Paramètres '!$B$5,0,ROUND(('Paramètres '!C$9*(MIN(T37,'Paramètres '!$B$10)-MIN(T37,'Paramètres '!$B$9))+'Paramètres '!C$10*(MIN(T37,'Paramètres '!$B$11)-MIN(T37,'Paramètres '!$B$10))+'Paramètres '!C$11*(MIN(T37,'Paramètres '!$B$12)-MIN(T37,'Paramètres '!$B$11))+'Paramètres '!C$12*(T37-MIN(T37,'Paramètres '!$B$12))),3))*H37/T37))</f>
        <v>0</v>
      </c>
      <c r="M37" s="102">
        <f>IF(U37=0,0,(IF(U37&lt;='Paramètres '!$B$5,0,ROUND(('Paramètres '!D$9*(MIN(U37,'Paramètres '!$B$10)-MIN(U37,'Paramètres '!$B$9))+'Paramètres '!D$10*(MIN(U37,'Paramètres '!$B$11)-MIN(U37,'Paramètres '!$B$10))+'Paramètres '!D$11*(MIN(U37,'Paramètres '!$B$12)-MIN(U37,'Paramètres '!$B$11))+'Paramètres '!D$12*(U37-MIN(U37,'Paramètres '!$B$12))),3))*I37/U37))</f>
        <v>0</v>
      </c>
      <c r="N37" s="102">
        <f>IF(V37=0,0,(IF(V37&lt;='Paramètres '!$B$5,0,ROUND(('Paramètres '!E$9*(MIN(V37,'Paramètres '!$B$10)-MIN(V37,'Paramètres '!$B$9))+'Paramètres '!E$10*(MIN(V37,'Paramètres '!$B$11)-MIN(V37,'Paramètres '!$B$10))+'Paramètres '!E$11*(MIN(V37,'Paramètres '!$B$12)-MIN(V37,'Paramètres '!$B$11))+'Paramètres '!E$12*(V37-MIN(V37,'Paramètres '!$B$12))),3))*J37/V37))</f>
        <v>0</v>
      </c>
      <c r="O37" s="102">
        <f>IF(W37=0,0,(IF(W37&lt;='Paramètres '!$B$5,0,ROUND(('Paramètres '!F$9*(MIN(W37,'Paramètres '!$B$10)-MIN(W37,'Paramètres '!$B$9))+'Paramètres '!F$10*(MIN(W37,'Paramètres '!$B$11)-MIN(W37,'Paramètres '!$B$10))+'Paramètres '!F$11*(MIN(W37,'Paramètres '!$B$12)-MIN(W37,'Paramètres '!$B$11))+'Paramètres '!F$12*(W37-MIN(W37,'Paramètres '!$B$12))),3))*K37/W37))</f>
        <v>0</v>
      </c>
      <c r="P37" s="103"/>
      <c r="Q37" s="103"/>
      <c r="R37" s="103"/>
      <c r="S37" s="103"/>
      <c r="T37" s="102">
        <f t="shared" si="11"/>
        <v>0</v>
      </c>
      <c r="U37" s="102">
        <f t="shared" si="12"/>
        <v>0</v>
      </c>
      <c r="V37" s="102">
        <f t="shared" si="13"/>
        <v>0</v>
      </c>
      <c r="W37" s="102">
        <f t="shared" si="14"/>
        <v>0</v>
      </c>
      <c r="X37" s="104">
        <f t="shared" si="76"/>
        <v>0</v>
      </c>
      <c r="Z37" s="52">
        <f t="shared" si="15"/>
        <v>0</v>
      </c>
      <c r="AA37" s="52">
        <f t="shared" si="16"/>
        <v>0</v>
      </c>
      <c r="AB37" s="52">
        <f t="shared" si="17"/>
        <v>0</v>
      </c>
      <c r="AC37" s="52">
        <f t="shared" si="18"/>
        <v>0</v>
      </c>
      <c r="AE37" s="52">
        <f t="shared" si="19"/>
        <v>0</v>
      </c>
      <c r="AF37" s="52">
        <f t="shared" si="20"/>
        <v>0</v>
      </c>
      <c r="AG37" s="52">
        <f t="shared" si="21"/>
        <v>0</v>
      </c>
      <c r="AH37" s="52">
        <f t="shared" si="22"/>
        <v>0</v>
      </c>
      <c r="AJ37" s="52">
        <f t="shared" si="23"/>
        <v>0</v>
      </c>
      <c r="AK37" s="52">
        <f t="shared" si="24"/>
        <v>0</v>
      </c>
      <c r="AL37" s="52">
        <f t="shared" si="25"/>
        <v>0</v>
      </c>
      <c r="AM37" s="52">
        <f t="shared" si="26"/>
        <v>0</v>
      </c>
      <c r="AO37" s="31">
        <v>1</v>
      </c>
      <c r="AQ37" s="31"/>
    </row>
    <row r="38" spans="1:43" ht="71.25" customHeight="1" x14ac:dyDescent="0.35">
      <c r="A38" s="45" t="s">
        <v>15</v>
      </c>
      <c r="B38" s="184">
        <v>33</v>
      </c>
      <c r="C38" s="54" t="s">
        <v>929</v>
      </c>
      <c r="D38" s="50" t="s">
        <v>137</v>
      </c>
      <c r="E38" s="51" t="s">
        <v>545</v>
      </c>
      <c r="F38" s="54" t="s">
        <v>494</v>
      </c>
      <c r="G38" s="53" t="s">
        <v>25</v>
      </c>
      <c r="H38" s="99"/>
      <c r="I38" s="99"/>
      <c r="J38" s="99"/>
      <c r="K38" s="99"/>
      <c r="L38" s="102">
        <f>IF(T38=0,0,(IF(T38&lt;='Paramètres '!$B$5,0,ROUND(('Paramètres '!C$9*(MIN(T38,'Paramètres '!$B$10)-MIN(T38,'Paramètres '!$B$9))+'Paramètres '!C$10*(MIN(T38,'Paramètres '!$B$11)-MIN(T38,'Paramètres '!$B$10))+'Paramètres '!C$11*(MIN(T38,'Paramètres '!$B$12)-MIN(T38,'Paramètres '!$B$11))+'Paramètres '!C$12*(T38-MIN(T38,'Paramètres '!$B$12))),3))*H38/T38))</f>
        <v>0</v>
      </c>
      <c r="M38" s="102">
        <f>IF(U38=0,0,(IF(U38&lt;='Paramètres '!$B$5,0,ROUND(('Paramètres '!D$9*(MIN(U38,'Paramètres '!$B$10)-MIN(U38,'Paramètres '!$B$9))+'Paramètres '!D$10*(MIN(U38,'Paramètres '!$B$11)-MIN(U38,'Paramètres '!$B$10))+'Paramètres '!D$11*(MIN(U38,'Paramètres '!$B$12)-MIN(U38,'Paramètres '!$B$11))+'Paramètres '!D$12*(U38-MIN(U38,'Paramètres '!$B$12))),3))*I38/U38))</f>
        <v>0</v>
      </c>
      <c r="N38" s="102">
        <f>IF(V38=0,0,(IF(V38&lt;='Paramètres '!$B$5,0,ROUND(('Paramètres '!E$9*(MIN(V38,'Paramètres '!$B$10)-MIN(V38,'Paramètres '!$B$9))+'Paramètres '!E$10*(MIN(V38,'Paramètres '!$B$11)-MIN(V38,'Paramètres '!$B$10))+'Paramètres '!E$11*(MIN(V38,'Paramètres '!$B$12)-MIN(V38,'Paramètres '!$B$11))+'Paramètres '!E$12*(V38-MIN(V38,'Paramètres '!$B$12))),3))*J38/V38))</f>
        <v>0</v>
      </c>
      <c r="O38" s="102">
        <f>IF(W38=0,0,(IF(W38&lt;='Paramètres '!$B$5,0,ROUND(('Paramètres '!F$9*(MIN(W38,'Paramètres '!$B$10)-MIN(W38,'Paramètres '!$B$9))+'Paramètres '!F$10*(MIN(W38,'Paramètres '!$B$11)-MIN(W38,'Paramètres '!$B$10))+'Paramètres '!F$11*(MIN(W38,'Paramètres '!$B$12)-MIN(W38,'Paramètres '!$B$11))+'Paramètres '!F$12*(W38-MIN(W38,'Paramètres '!$B$12))),3))*K38/W38))</f>
        <v>0</v>
      </c>
      <c r="P38" s="103"/>
      <c r="Q38" s="103"/>
      <c r="R38" s="103"/>
      <c r="S38" s="103"/>
      <c r="T38" s="102">
        <f t="shared" si="11"/>
        <v>0</v>
      </c>
      <c r="U38" s="102">
        <f t="shared" si="12"/>
        <v>0</v>
      </c>
      <c r="V38" s="102">
        <f t="shared" si="13"/>
        <v>0</v>
      </c>
      <c r="W38" s="102">
        <f t="shared" si="14"/>
        <v>0</v>
      </c>
      <c r="X38" s="104">
        <f t="shared" si="76"/>
        <v>0</v>
      </c>
      <c r="Z38" s="52">
        <f t="shared" si="15"/>
        <v>0</v>
      </c>
      <c r="AA38" s="52">
        <f t="shared" si="16"/>
        <v>0</v>
      </c>
      <c r="AB38" s="52">
        <f t="shared" si="17"/>
        <v>0</v>
      </c>
      <c r="AC38" s="52">
        <f t="shared" si="18"/>
        <v>0</v>
      </c>
      <c r="AE38" s="52">
        <f t="shared" si="19"/>
        <v>0</v>
      </c>
      <c r="AF38" s="52">
        <f t="shared" si="20"/>
        <v>0</v>
      </c>
      <c r="AG38" s="52">
        <f t="shared" si="21"/>
        <v>0</v>
      </c>
      <c r="AH38" s="52">
        <f t="shared" si="22"/>
        <v>0</v>
      </c>
      <c r="AJ38" s="52">
        <f t="shared" si="23"/>
        <v>0</v>
      </c>
      <c r="AK38" s="52">
        <f t="shared" si="24"/>
        <v>0</v>
      </c>
      <c r="AL38" s="52">
        <f t="shared" si="25"/>
        <v>0</v>
      </c>
      <c r="AM38" s="52">
        <f t="shared" si="26"/>
        <v>0</v>
      </c>
      <c r="AO38" s="31">
        <v>1</v>
      </c>
      <c r="AQ38" s="31"/>
    </row>
    <row r="39" spans="1:43" ht="54" customHeight="1" x14ac:dyDescent="0.35">
      <c r="A39" s="45" t="s">
        <v>15</v>
      </c>
      <c r="B39" s="184">
        <v>34</v>
      </c>
      <c r="C39" s="54" t="s">
        <v>184</v>
      </c>
      <c r="D39" s="50" t="s">
        <v>185</v>
      </c>
      <c r="E39" s="51" t="s">
        <v>545</v>
      </c>
      <c r="F39" s="54" t="s">
        <v>276</v>
      </c>
      <c r="G39" s="53" t="s">
        <v>24</v>
      </c>
      <c r="H39" s="99"/>
      <c r="I39" s="99"/>
      <c r="J39" s="99"/>
      <c r="K39" s="99"/>
      <c r="L39" s="102">
        <f>IF(T39=0,0,(IF(T39&lt;='Paramètres '!$B$5,0,ROUND(('Paramètres '!C$9*(MIN(T39,'Paramètres '!$B$10)-MIN(T39,'Paramètres '!$B$9))+'Paramètres '!C$10*(MIN(T39,'Paramètres '!$B$11)-MIN(T39,'Paramètres '!$B$10))+'Paramètres '!C$11*(MIN(T39,'Paramètres '!$B$12)-MIN(T39,'Paramètres '!$B$11))+'Paramètres '!C$12*(T39-MIN(T39,'Paramètres '!$B$12))),3))*H39/T39))</f>
        <v>0</v>
      </c>
      <c r="M39" s="102">
        <f>IF(U39=0,0,(IF(U39&lt;='Paramètres '!$B$5,0,ROUND(('Paramètres '!D$9*(MIN(U39,'Paramètres '!$B$10)-MIN(U39,'Paramètres '!$B$9))+'Paramètres '!D$10*(MIN(U39,'Paramètres '!$B$11)-MIN(U39,'Paramètres '!$B$10))+'Paramètres '!D$11*(MIN(U39,'Paramètres '!$B$12)-MIN(U39,'Paramètres '!$B$11))+'Paramètres '!D$12*(U39-MIN(U39,'Paramètres '!$B$12))),3))*I39/U39))</f>
        <v>0</v>
      </c>
      <c r="N39" s="102">
        <f>IF(V39=0,0,(IF(V39&lt;='Paramètres '!$B$5,0,ROUND(('Paramètres '!E$9*(MIN(V39,'Paramètres '!$B$10)-MIN(V39,'Paramètres '!$B$9))+'Paramètres '!E$10*(MIN(V39,'Paramètres '!$B$11)-MIN(V39,'Paramètres '!$B$10))+'Paramètres '!E$11*(MIN(V39,'Paramètres '!$B$12)-MIN(V39,'Paramètres '!$B$11))+'Paramètres '!E$12*(V39-MIN(V39,'Paramètres '!$B$12))),3))*J39/V39))</f>
        <v>0</v>
      </c>
      <c r="O39" s="102">
        <f>IF(W39=0,0,(IF(W39&lt;='Paramètres '!$B$5,0,ROUND(('Paramètres '!F$9*(MIN(W39,'Paramètres '!$B$10)-MIN(W39,'Paramètres '!$B$9))+'Paramètres '!F$10*(MIN(W39,'Paramètres '!$B$11)-MIN(W39,'Paramètres '!$B$10))+'Paramètres '!F$11*(MIN(W39,'Paramètres '!$B$12)-MIN(W39,'Paramètres '!$B$11))+'Paramètres '!F$12*(W39-MIN(W39,'Paramètres '!$B$12))),3))*K39/W39))</f>
        <v>0</v>
      </c>
      <c r="P39" s="103"/>
      <c r="Q39" s="103"/>
      <c r="R39" s="103"/>
      <c r="S39" s="103"/>
      <c r="T39" s="102">
        <f t="shared" si="11"/>
        <v>0</v>
      </c>
      <c r="U39" s="102">
        <f t="shared" si="12"/>
        <v>0</v>
      </c>
      <c r="V39" s="102">
        <f t="shared" si="13"/>
        <v>0</v>
      </c>
      <c r="W39" s="102">
        <f t="shared" si="14"/>
        <v>0</v>
      </c>
      <c r="X39" s="104">
        <f t="shared" si="76"/>
        <v>0</v>
      </c>
      <c r="Z39" s="52">
        <f t="shared" si="15"/>
        <v>0</v>
      </c>
      <c r="AA39" s="52">
        <f t="shared" si="16"/>
        <v>0</v>
      </c>
      <c r="AB39" s="52">
        <f t="shared" si="17"/>
        <v>0</v>
      </c>
      <c r="AC39" s="52">
        <f t="shared" si="18"/>
        <v>0</v>
      </c>
      <c r="AE39" s="52">
        <f t="shared" si="19"/>
        <v>0</v>
      </c>
      <c r="AF39" s="52">
        <f t="shared" si="20"/>
        <v>0</v>
      </c>
      <c r="AG39" s="52">
        <f t="shared" si="21"/>
        <v>0</v>
      </c>
      <c r="AH39" s="52">
        <f t="shared" si="22"/>
        <v>0</v>
      </c>
      <c r="AJ39" s="52">
        <f t="shared" si="23"/>
        <v>0</v>
      </c>
      <c r="AK39" s="52">
        <f t="shared" si="24"/>
        <v>0</v>
      </c>
      <c r="AL39" s="52">
        <f t="shared" si="25"/>
        <v>0</v>
      </c>
      <c r="AM39" s="52">
        <f t="shared" si="26"/>
        <v>0</v>
      </c>
      <c r="AO39" s="31">
        <v>0</v>
      </c>
      <c r="AQ39" s="31"/>
    </row>
    <row r="40" spans="1:43" ht="54" customHeight="1" x14ac:dyDescent="0.35">
      <c r="A40" s="45" t="s">
        <v>15</v>
      </c>
      <c r="B40" s="184">
        <v>35</v>
      </c>
      <c r="C40" s="54" t="s">
        <v>186</v>
      </c>
      <c r="D40" s="50" t="s">
        <v>138</v>
      </c>
      <c r="E40" s="51" t="s">
        <v>167</v>
      </c>
      <c r="F40" s="54" t="s">
        <v>277</v>
      </c>
      <c r="G40" s="53" t="s">
        <v>26</v>
      </c>
      <c r="H40" s="99"/>
      <c r="I40" s="99"/>
      <c r="J40" s="99"/>
      <c r="K40" s="99"/>
      <c r="L40" s="102">
        <f>IF(T40=0,0,(IF(T40&lt;='Paramètres '!$B$5,0,ROUND(('Paramètres '!C$9*(MIN(T40,'Paramètres '!$B$10)-MIN(T40,'Paramètres '!$B$9))+'Paramètres '!C$10*(MIN(T40,'Paramètres '!$B$11)-MIN(T40,'Paramètres '!$B$10))+'Paramètres '!C$11*(MIN(T40,'Paramètres '!$B$12)-MIN(T40,'Paramètres '!$B$11))+'Paramètres '!C$12*(T40-MIN(T40,'Paramètres '!$B$12))),3))*H40/T40))</f>
        <v>0</v>
      </c>
      <c r="M40" s="102">
        <f>IF(U40=0,0,(IF(U40&lt;='Paramètres '!$B$5,0,ROUND(('Paramètres '!D$9*(MIN(U40,'Paramètres '!$B$10)-MIN(U40,'Paramètres '!$B$9))+'Paramètres '!D$10*(MIN(U40,'Paramètres '!$B$11)-MIN(U40,'Paramètres '!$B$10))+'Paramètres '!D$11*(MIN(U40,'Paramètres '!$B$12)-MIN(U40,'Paramètres '!$B$11))+'Paramètres '!D$12*(U40-MIN(U40,'Paramètres '!$B$12))),3))*I40/U40))</f>
        <v>0</v>
      </c>
      <c r="N40" s="102">
        <f>IF(V40=0,0,(IF(V40&lt;='Paramètres '!$B$5,0,ROUND(('Paramètres '!E$9*(MIN(V40,'Paramètres '!$B$10)-MIN(V40,'Paramètres '!$B$9))+'Paramètres '!E$10*(MIN(V40,'Paramètres '!$B$11)-MIN(V40,'Paramètres '!$B$10))+'Paramètres '!E$11*(MIN(V40,'Paramètres '!$B$12)-MIN(V40,'Paramètres '!$B$11))+'Paramètres '!E$12*(V40-MIN(V40,'Paramètres '!$B$12))),3))*J40/V40))</f>
        <v>0</v>
      </c>
      <c r="O40" s="102">
        <f>IF(W40=0,0,(IF(W40&lt;='Paramètres '!$B$5,0,ROUND(('Paramètres '!F$9*(MIN(W40,'Paramètres '!$B$10)-MIN(W40,'Paramètres '!$B$9))+'Paramètres '!F$10*(MIN(W40,'Paramètres '!$B$11)-MIN(W40,'Paramètres '!$B$10))+'Paramètres '!F$11*(MIN(W40,'Paramètres '!$B$12)-MIN(W40,'Paramètres '!$B$11))+'Paramètres '!F$12*(W40-MIN(W40,'Paramètres '!$B$12))),3))*K40/W40))</f>
        <v>0</v>
      </c>
      <c r="P40" s="103"/>
      <c r="Q40" s="103"/>
      <c r="R40" s="103"/>
      <c r="S40" s="103"/>
      <c r="T40" s="102">
        <f t="shared" si="11"/>
        <v>0</v>
      </c>
      <c r="U40" s="102">
        <f t="shared" si="12"/>
        <v>0</v>
      </c>
      <c r="V40" s="102">
        <f t="shared" si="13"/>
        <v>0</v>
      </c>
      <c r="W40" s="102">
        <f t="shared" si="14"/>
        <v>0</v>
      </c>
      <c r="X40" s="104">
        <f t="shared" si="76"/>
        <v>0</v>
      </c>
      <c r="Z40" s="52">
        <f t="shared" si="15"/>
        <v>0</v>
      </c>
      <c r="AA40" s="52">
        <f t="shared" si="16"/>
        <v>0</v>
      </c>
      <c r="AB40" s="52">
        <f t="shared" si="17"/>
        <v>0</v>
      </c>
      <c r="AC40" s="52">
        <f t="shared" si="18"/>
        <v>0</v>
      </c>
      <c r="AE40" s="52">
        <f t="shared" si="19"/>
        <v>0</v>
      </c>
      <c r="AF40" s="52">
        <f t="shared" si="20"/>
        <v>0</v>
      </c>
      <c r="AG40" s="52">
        <f t="shared" si="21"/>
        <v>0</v>
      </c>
      <c r="AH40" s="52">
        <f t="shared" si="22"/>
        <v>0</v>
      </c>
      <c r="AJ40" s="52">
        <f t="shared" si="23"/>
        <v>0</v>
      </c>
      <c r="AK40" s="52">
        <f t="shared" si="24"/>
        <v>0</v>
      </c>
      <c r="AL40" s="52">
        <f t="shared" si="25"/>
        <v>0</v>
      </c>
      <c r="AM40" s="52">
        <f t="shared" si="26"/>
        <v>0</v>
      </c>
      <c r="AO40" s="31">
        <v>0</v>
      </c>
      <c r="AQ40" s="31"/>
    </row>
    <row r="41" spans="1:43" ht="54" customHeight="1" thickBot="1" x14ac:dyDescent="0.4">
      <c r="A41" s="45" t="s">
        <v>15</v>
      </c>
      <c r="B41" s="259">
        <v>36</v>
      </c>
      <c r="C41" s="156" t="s">
        <v>188</v>
      </c>
      <c r="D41" s="157" t="s">
        <v>67</v>
      </c>
      <c r="E41" s="158" t="s">
        <v>189</v>
      </c>
      <c r="F41" s="156" t="s">
        <v>278</v>
      </c>
      <c r="G41" s="159"/>
      <c r="H41" s="160"/>
      <c r="I41" s="160"/>
      <c r="J41" s="160"/>
      <c r="K41" s="160"/>
      <c r="L41" s="161">
        <f>IF(T41=0,0,(IF(T41&lt;='Paramètres '!$B$5,0,ROUND(('Paramètres '!C$9*(MIN(T41,'Paramètres '!$B$10)-MIN(T41,'Paramètres '!$B$9))+'Paramètres '!C$10*(MIN(T41,'Paramètres '!$B$11)-MIN(T41,'Paramètres '!$B$10))+'Paramètres '!C$11*(MIN(T41,'Paramètres '!$B$12)-MIN(T41,'Paramètres '!$B$11))+'Paramètres '!C$12*(T41-MIN(T41,'Paramètres '!$B$12))),3))*H41/T41))</f>
        <v>0</v>
      </c>
      <c r="M41" s="161">
        <f>IF(U41=0,0,(IF(U41&lt;='Paramètres '!$B$5,0,ROUND(('Paramètres '!D$9*(MIN(U41,'Paramètres '!$B$10)-MIN(U41,'Paramètres '!$B$9))+'Paramètres '!D$10*(MIN(U41,'Paramètres '!$B$11)-MIN(U41,'Paramètres '!$B$10))+'Paramètres '!D$11*(MIN(U41,'Paramètres '!$B$12)-MIN(U41,'Paramètres '!$B$11))+'Paramètres '!D$12*(U41-MIN(U41,'Paramètres '!$B$12))),3))*I41/U41))</f>
        <v>0</v>
      </c>
      <c r="N41" s="161">
        <f>IF(V41=0,0,(IF(V41&lt;='Paramètres '!$B$5,0,ROUND(('Paramètres '!E$9*(MIN(V41,'Paramètres '!$B$10)-MIN(V41,'Paramètres '!$B$9))+'Paramètres '!E$10*(MIN(V41,'Paramètres '!$B$11)-MIN(V41,'Paramètres '!$B$10))+'Paramètres '!E$11*(MIN(V41,'Paramètres '!$B$12)-MIN(V41,'Paramètres '!$B$11))+'Paramètres '!E$12*(V41-MIN(V41,'Paramètres '!$B$12))),3))*J41/V41))</f>
        <v>0</v>
      </c>
      <c r="O41" s="161">
        <f>IF(W41=0,0,(IF(W41&lt;='Paramètres '!$B$5,0,ROUND(('Paramètres '!F$9*(MIN(W41,'Paramètres '!$B$10)-MIN(W41,'Paramètres '!$B$9))+'Paramètres '!F$10*(MIN(W41,'Paramètres '!$B$11)-MIN(W41,'Paramètres '!$B$10))+'Paramètres '!F$11*(MIN(W41,'Paramètres '!$B$12)-MIN(W41,'Paramètres '!$B$11))+'Paramètres '!F$12*(W41-MIN(W41,'Paramètres '!$B$12))),3))*K41/W41))</f>
        <v>0</v>
      </c>
      <c r="P41" s="162"/>
      <c r="Q41" s="162"/>
      <c r="R41" s="162"/>
      <c r="S41" s="162"/>
      <c r="T41" s="161">
        <f t="shared" si="11"/>
        <v>0</v>
      </c>
      <c r="U41" s="161">
        <f t="shared" si="12"/>
        <v>0</v>
      </c>
      <c r="V41" s="161">
        <f t="shared" si="13"/>
        <v>0</v>
      </c>
      <c r="W41" s="161">
        <f t="shared" si="14"/>
        <v>0</v>
      </c>
      <c r="X41" s="163">
        <f t="shared" si="76"/>
        <v>0</v>
      </c>
      <c r="Z41" s="52">
        <f t="shared" si="15"/>
        <v>0</v>
      </c>
      <c r="AA41" s="52">
        <f t="shared" si="16"/>
        <v>0</v>
      </c>
      <c r="AB41" s="52">
        <f t="shared" si="17"/>
        <v>0</v>
      </c>
      <c r="AC41" s="52">
        <f t="shared" si="18"/>
        <v>0</v>
      </c>
      <c r="AE41" s="52">
        <f t="shared" si="19"/>
        <v>0</v>
      </c>
      <c r="AF41" s="52">
        <f t="shared" si="20"/>
        <v>0</v>
      </c>
      <c r="AG41" s="52">
        <f t="shared" si="21"/>
        <v>0</v>
      </c>
      <c r="AH41" s="52">
        <f t="shared" si="22"/>
        <v>0</v>
      </c>
      <c r="AJ41" s="52">
        <f t="shared" si="23"/>
        <v>0</v>
      </c>
      <c r="AK41" s="52">
        <f t="shared" si="24"/>
        <v>0</v>
      </c>
      <c r="AL41" s="52">
        <f t="shared" si="25"/>
        <v>0</v>
      </c>
      <c r="AM41" s="52">
        <f t="shared" si="26"/>
        <v>0</v>
      </c>
      <c r="AO41" s="31">
        <v>1</v>
      </c>
      <c r="AQ41" s="31"/>
    </row>
    <row r="42" spans="1:43" ht="54" customHeight="1" x14ac:dyDescent="0.35">
      <c r="A42" s="258"/>
      <c r="B42" s="204">
        <v>37</v>
      </c>
      <c r="C42" s="146" t="s">
        <v>190</v>
      </c>
      <c r="D42" s="256" t="s">
        <v>139</v>
      </c>
      <c r="E42" s="148" t="s">
        <v>298</v>
      </c>
      <c r="F42" s="146" t="s">
        <v>495</v>
      </c>
      <c r="G42" s="149"/>
      <c r="H42" s="150"/>
      <c r="I42" s="150"/>
      <c r="J42" s="150"/>
      <c r="K42" s="150"/>
      <c r="L42" s="152"/>
      <c r="M42" s="152"/>
      <c r="N42" s="152"/>
      <c r="O42" s="152"/>
      <c r="P42" s="153"/>
      <c r="Q42" s="153"/>
      <c r="R42" s="153"/>
      <c r="S42" s="153"/>
      <c r="T42" s="151">
        <f t="shared" ref="T42:T51" si="140">ROUND(P42+H42,3)</f>
        <v>0</v>
      </c>
      <c r="U42" s="151">
        <f t="shared" ref="U42:U51" si="141">ROUND(Q42+I42,3)</f>
        <v>0</v>
      </c>
      <c r="V42" s="151">
        <f t="shared" ref="V42:V50" si="142">ROUND(R42+J42,3)</f>
        <v>0</v>
      </c>
      <c r="W42" s="151">
        <f t="shared" ref="W42:W50" si="143">ROUND(S42+K42,3)</f>
        <v>0</v>
      </c>
      <c r="X42" s="154"/>
      <c r="Z42" s="52">
        <f t="shared" ref="Z42:Z50" si="144">IF(AND(H42&gt;0,P42=0),L42,0)</f>
        <v>0</v>
      </c>
      <c r="AA42" s="52">
        <f t="shared" ref="AA42:AA50" si="145">IF(AND(I42&gt;0,Q42=0),M42,0)</f>
        <v>0</v>
      </c>
      <c r="AB42" s="52">
        <f t="shared" ref="AB42:AB50" si="146">IF(AND(J42&gt;0,R42=0),N42,0)</f>
        <v>0</v>
      </c>
      <c r="AC42" s="52">
        <f t="shared" ref="AC42:AC50" si="147">IF(AND(K42&gt;0,S42=0),O42,0)</f>
        <v>0</v>
      </c>
      <c r="AE42" s="52">
        <f t="shared" ref="AE42:AE50" si="148">IF(AND(H42&gt;0,P42&gt;0),L42,0)</f>
        <v>0</v>
      </c>
      <c r="AF42" s="52">
        <f t="shared" ref="AF42:AF50" si="149">IF(AND(I42&gt;0,Q42&gt;0),M42,0)</f>
        <v>0</v>
      </c>
      <c r="AG42" s="52">
        <f t="shared" ref="AG42:AG50" si="150">IF(AND(J42&gt;0,R42&gt;0),N42,0)</f>
        <v>0</v>
      </c>
      <c r="AH42" s="52">
        <f t="shared" ref="AH42:AH50" si="151">IF(AND(K42&gt;0,S42&gt;0),O42,0)</f>
        <v>0</v>
      </c>
      <c r="AJ42" s="52">
        <f t="shared" ref="AJ42:AJ50" si="152">Z42+AE42</f>
        <v>0</v>
      </c>
      <c r="AK42" s="52">
        <f t="shared" ref="AK42:AK50" si="153">AA42+AF42</f>
        <v>0</v>
      </c>
      <c r="AL42" s="52">
        <f t="shared" ref="AL42:AL50" si="154">AB42+AG42</f>
        <v>0</v>
      </c>
      <c r="AM42" s="52">
        <f t="shared" ref="AM42:AM50" si="155">AC42+AH42</f>
        <v>0</v>
      </c>
      <c r="AO42" s="31">
        <v>1</v>
      </c>
      <c r="AQ42" s="31"/>
    </row>
    <row r="43" spans="1:43" ht="54" customHeight="1" x14ac:dyDescent="0.35">
      <c r="A43" s="258"/>
      <c r="B43" s="240">
        <v>38</v>
      </c>
      <c r="C43" s="54" t="s">
        <v>190</v>
      </c>
      <c r="D43" s="50" t="s">
        <v>139</v>
      </c>
      <c r="E43" s="51" t="s">
        <v>298</v>
      </c>
      <c r="F43" s="54" t="s">
        <v>496</v>
      </c>
      <c r="G43" s="53"/>
      <c r="H43" s="99"/>
      <c r="I43" s="99"/>
      <c r="J43" s="99"/>
      <c r="K43" s="99"/>
      <c r="L43" s="105"/>
      <c r="M43" s="105"/>
      <c r="N43" s="105"/>
      <c r="O43" s="105"/>
      <c r="P43" s="103"/>
      <c r="Q43" s="103"/>
      <c r="R43" s="103"/>
      <c r="S43" s="103"/>
      <c r="T43" s="102">
        <f t="shared" si="140"/>
        <v>0</v>
      </c>
      <c r="U43" s="102">
        <f t="shared" si="141"/>
        <v>0</v>
      </c>
      <c r="V43" s="102">
        <f t="shared" si="142"/>
        <v>0</v>
      </c>
      <c r="W43" s="102">
        <f t="shared" si="143"/>
        <v>0</v>
      </c>
      <c r="X43" s="155"/>
      <c r="Z43" s="52">
        <f t="shared" si="144"/>
        <v>0</v>
      </c>
      <c r="AA43" s="52">
        <f t="shared" si="145"/>
        <v>0</v>
      </c>
      <c r="AB43" s="52">
        <f t="shared" si="146"/>
        <v>0</v>
      </c>
      <c r="AC43" s="52">
        <f t="shared" si="147"/>
        <v>0</v>
      </c>
      <c r="AE43" s="52">
        <f t="shared" si="148"/>
        <v>0</v>
      </c>
      <c r="AF43" s="52">
        <f t="shared" si="149"/>
        <v>0</v>
      </c>
      <c r="AG43" s="52">
        <f t="shared" si="150"/>
        <v>0</v>
      </c>
      <c r="AH43" s="52">
        <f t="shared" si="151"/>
        <v>0</v>
      </c>
      <c r="AJ43" s="52">
        <f t="shared" si="152"/>
        <v>0</v>
      </c>
      <c r="AK43" s="52">
        <f t="shared" si="153"/>
        <v>0</v>
      </c>
      <c r="AL43" s="52">
        <f t="shared" si="154"/>
        <v>0</v>
      </c>
      <c r="AM43" s="52">
        <f t="shared" si="155"/>
        <v>0</v>
      </c>
      <c r="AO43" s="31">
        <v>1</v>
      </c>
      <c r="AQ43" s="31"/>
    </row>
    <row r="44" spans="1:43" ht="54" customHeight="1" x14ac:dyDescent="0.35">
      <c r="A44" s="258"/>
      <c r="B44" s="240">
        <v>39</v>
      </c>
      <c r="C44" s="54" t="s">
        <v>190</v>
      </c>
      <c r="D44" s="50" t="s">
        <v>139</v>
      </c>
      <c r="E44" s="51" t="s">
        <v>298</v>
      </c>
      <c r="F44" s="54" t="s">
        <v>497</v>
      </c>
      <c r="G44" s="53"/>
      <c r="H44" s="99"/>
      <c r="I44" s="99"/>
      <c r="J44" s="99"/>
      <c r="K44" s="99"/>
      <c r="L44" s="105"/>
      <c r="M44" s="105"/>
      <c r="N44" s="105"/>
      <c r="O44" s="105"/>
      <c r="P44" s="103"/>
      <c r="Q44" s="103"/>
      <c r="R44" s="103"/>
      <c r="S44" s="103"/>
      <c r="T44" s="102">
        <f t="shared" si="140"/>
        <v>0</v>
      </c>
      <c r="U44" s="102">
        <f t="shared" si="141"/>
        <v>0</v>
      </c>
      <c r="V44" s="102">
        <f t="shared" si="142"/>
        <v>0</v>
      </c>
      <c r="W44" s="102">
        <f t="shared" si="143"/>
        <v>0</v>
      </c>
      <c r="X44" s="155"/>
      <c r="Z44" s="52">
        <f t="shared" si="144"/>
        <v>0</v>
      </c>
      <c r="AA44" s="52">
        <f t="shared" si="145"/>
        <v>0</v>
      </c>
      <c r="AB44" s="52">
        <f t="shared" si="146"/>
        <v>0</v>
      </c>
      <c r="AC44" s="52">
        <f t="shared" si="147"/>
        <v>0</v>
      </c>
      <c r="AE44" s="52">
        <f t="shared" si="148"/>
        <v>0</v>
      </c>
      <c r="AF44" s="52">
        <f t="shared" si="149"/>
        <v>0</v>
      </c>
      <c r="AG44" s="52">
        <f t="shared" si="150"/>
        <v>0</v>
      </c>
      <c r="AH44" s="52">
        <f t="shared" si="151"/>
        <v>0</v>
      </c>
      <c r="AJ44" s="52">
        <f t="shared" si="152"/>
        <v>0</v>
      </c>
      <c r="AK44" s="52">
        <f t="shared" si="153"/>
        <v>0</v>
      </c>
      <c r="AL44" s="52">
        <f t="shared" si="154"/>
        <v>0</v>
      </c>
      <c r="AM44" s="52">
        <f t="shared" si="155"/>
        <v>0</v>
      </c>
      <c r="AO44" s="31">
        <v>1</v>
      </c>
      <c r="AQ44" s="31"/>
    </row>
    <row r="45" spans="1:43" ht="54" customHeight="1" x14ac:dyDescent="0.35">
      <c r="A45" s="258"/>
      <c r="B45" s="240">
        <v>40</v>
      </c>
      <c r="C45" s="54" t="s">
        <v>190</v>
      </c>
      <c r="D45" s="50" t="s">
        <v>139</v>
      </c>
      <c r="E45" s="51" t="s">
        <v>298</v>
      </c>
      <c r="F45" s="54" t="s">
        <v>500</v>
      </c>
      <c r="G45" s="53"/>
      <c r="H45" s="99"/>
      <c r="I45" s="99"/>
      <c r="J45" s="99"/>
      <c r="K45" s="99"/>
      <c r="L45" s="105"/>
      <c r="M45" s="105"/>
      <c r="N45" s="105"/>
      <c r="O45" s="105"/>
      <c r="P45" s="103"/>
      <c r="Q45" s="103"/>
      <c r="R45" s="103"/>
      <c r="S45" s="103"/>
      <c r="T45" s="102">
        <f t="shared" si="140"/>
        <v>0</v>
      </c>
      <c r="U45" s="102">
        <f t="shared" si="141"/>
        <v>0</v>
      </c>
      <c r="V45" s="102">
        <f t="shared" si="142"/>
        <v>0</v>
      </c>
      <c r="W45" s="102">
        <f t="shared" si="143"/>
        <v>0</v>
      </c>
      <c r="X45" s="155"/>
      <c r="Z45" s="52">
        <f t="shared" si="144"/>
        <v>0</v>
      </c>
      <c r="AA45" s="52">
        <f t="shared" si="145"/>
        <v>0</v>
      </c>
      <c r="AB45" s="52">
        <f t="shared" si="146"/>
        <v>0</v>
      </c>
      <c r="AC45" s="52">
        <f t="shared" si="147"/>
        <v>0</v>
      </c>
      <c r="AE45" s="52">
        <f t="shared" si="148"/>
        <v>0</v>
      </c>
      <c r="AF45" s="52">
        <f t="shared" si="149"/>
        <v>0</v>
      </c>
      <c r="AG45" s="52">
        <f t="shared" si="150"/>
        <v>0</v>
      </c>
      <c r="AH45" s="52">
        <f t="shared" si="151"/>
        <v>0</v>
      </c>
      <c r="AJ45" s="52">
        <f t="shared" si="152"/>
        <v>0</v>
      </c>
      <c r="AK45" s="52">
        <f t="shared" si="153"/>
        <v>0</v>
      </c>
      <c r="AL45" s="52">
        <f t="shared" si="154"/>
        <v>0</v>
      </c>
      <c r="AM45" s="52">
        <f t="shared" si="155"/>
        <v>0</v>
      </c>
      <c r="AO45" s="31">
        <v>1</v>
      </c>
      <c r="AQ45" s="31"/>
    </row>
    <row r="46" spans="1:43" ht="54" customHeight="1" x14ac:dyDescent="0.35">
      <c r="A46" s="258"/>
      <c r="B46" s="240">
        <v>41</v>
      </c>
      <c r="C46" s="54" t="s">
        <v>190</v>
      </c>
      <c r="D46" s="50" t="s">
        <v>139</v>
      </c>
      <c r="E46" s="51" t="s">
        <v>298</v>
      </c>
      <c r="F46" s="54" t="s">
        <v>498</v>
      </c>
      <c r="G46" s="53"/>
      <c r="H46" s="99"/>
      <c r="I46" s="99"/>
      <c r="J46" s="99"/>
      <c r="K46" s="99"/>
      <c r="L46" s="105"/>
      <c r="M46" s="105"/>
      <c r="N46" s="105"/>
      <c r="O46" s="105"/>
      <c r="P46" s="103"/>
      <c r="Q46" s="103"/>
      <c r="R46" s="103"/>
      <c r="S46" s="103"/>
      <c r="T46" s="102">
        <f t="shared" si="140"/>
        <v>0</v>
      </c>
      <c r="U46" s="102">
        <f t="shared" si="141"/>
        <v>0</v>
      </c>
      <c r="V46" s="102">
        <f t="shared" si="142"/>
        <v>0</v>
      </c>
      <c r="W46" s="102">
        <f t="shared" si="143"/>
        <v>0</v>
      </c>
      <c r="X46" s="155"/>
      <c r="Z46" s="52">
        <f t="shared" si="144"/>
        <v>0</v>
      </c>
      <c r="AA46" s="52">
        <f t="shared" si="145"/>
        <v>0</v>
      </c>
      <c r="AB46" s="52">
        <f t="shared" si="146"/>
        <v>0</v>
      </c>
      <c r="AC46" s="52">
        <f t="shared" si="147"/>
        <v>0</v>
      </c>
      <c r="AE46" s="52">
        <f t="shared" si="148"/>
        <v>0</v>
      </c>
      <c r="AF46" s="52">
        <f t="shared" si="149"/>
        <v>0</v>
      </c>
      <c r="AG46" s="52">
        <f t="shared" si="150"/>
        <v>0</v>
      </c>
      <c r="AH46" s="52">
        <f t="shared" si="151"/>
        <v>0</v>
      </c>
      <c r="AJ46" s="52">
        <f t="shared" si="152"/>
        <v>0</v>
      </c>
      <c r="AK46" s="52">
        <f t="shared" si="153"/>
        <v>0</v>
      </c>
      <c r="AL46" s="52">
        <f t="shared" si="154"/>
        <v>0</v>
      </c>
      <c r="AM46" s="52">
        <f t="shared" si="155"/>
        <v>0</v>
      </c>
      <c r="AO46" s="31">
        <v>1</v>
      </c>
      <c r="AQ46" s="31"/>
    </row>
    <row r="47" spans="1:43" ht="54" customHeight="1" x14ac:dyDescent="0.35">
      <c r="A47" s="258"/>
      <c r="B47" s="240">
        <v>42</v>
      </c>
      <c r="C47" s="54" t="s">
        <v>190</v>
      </c>
      <c r="D47" s="50" t="s">
        <v>139</v>
      </c>
      <c r="E47" s="51" t="s">
        <v>298</v>
      </c>
      <c r="F47" s="54" t="s">
        <v>499</v>
      </c>
      <c r="G47" s="53"/>
      <c r="H47" s="99"/>
      <c r="I47" s="99"/>
      <c r="J47" s="99"/>
      <c r="K47" s="99"/>
      <c r="L47" s="105"/>
      <c r="M47" s="105"/>
      <c r="N47" s="105"/>
      <c r="O47" s="105"/>
      <c r="P47" s="103"/>
      <c r="Q47" s="103"/>
      <c r="R47" s="103"/>
      <c r="S47" s="103"/>
      <c r="T47" s="102">
        <f t="shared" si="140"/>
        <v>0</v>
      </c>
      <c r="U47" s="102">
        <f t="shared" si="141"/>
        <v>0</v>
      </c>
      <c r="V47" s="102">
        <f t="shared" si="142"/>
        <v>0</v>
      </c>
      <c r="W47" s="102">
        <f t="shared" si="143"/>
        <v>0</v>
      </c>
      <c r="X47" s="155"/>
      <c r="Z47" s="52">
        <f t="shared" si="144"/>
        <v>0</v>
      </c>
      <c r="AA47" s="52">
        <f t="shared" si="145"/>
        <v>0</v>
      </c>
      <c r="AB47" s="52">
        <f t="shared" si="146"/>
        <v>0</v>
      </c>
      <c r="AC47" s="52">
        <f t="shared" si="147"/>
        <v>0</v>
      </c>
      <c r="AE47" s="52">
        <f t="shared" si="148"/>
        <v>0</v>
      </c>
      <c r="AF47" s="52">
        <f t="shared" si="149"/>
        <v>0</v>
      </c>
      <c r="AG47" s="52">
        <f t="shared" si="150"/>
        <v>0</v>
      </c>
      <c r="AH47" s="52">
        <f t="shared" si="151"/>
        <v>0</v>
      </c>
      <c r="AJ47" s="52">
        <f t="shared" si="152"/>
        <v>0</v>
      </c>
      <c r="AK47" s="52">
        <f t="shared" si="153"/>
        <v>0</v>
      </c>
      <c r="AL47" s="52">
        <f t="shared" si="154"/>
        <v>0</v>
      </c>
      <c r="AM47" s="52">
        <f t="shared" si="155"/>
        <v>0</v>
      </c>
      <c r="AO47" s="31">
        <v>1</v>
      </c>
      <c r="AQ47" s="31"/>
    </row>
    <row r="48" spans="1:43" ht="54" customHeight="1" x14ac:dyDescent="0.35">
      <c r="A48" s="258"/>
      <c r="B48" s="240">
        <v>43</v>
      </c>
      <c r="C48" s="54"/>
      <c r="D48" s="50"/>
      <c r="E48" s="51"/>
      <c r="F48" s="54"/>
      <c r="G48" s="53"/>
      <c r="H48" s="99"/>
      <c r="I48" s="99"/>
      <c r="J48" s="99"/>
      <c r="K48" s="99"/>
      <c r="L48" s="102"/>
      <c r="M48" s="102"/>
      <c r="N48" s="102"/>
      <c r="O48" s="102"/>
      <c r="P48" s="103"/>
      <c r="Q48" s="103"/>
      <c r="R48" s="103"/>
      <c r="S48" s="103"/>
      <c r="T48" s="102">
        <f t="shared" si="140"/>
        <v>0</v>
      </c>
      <c r="U48" s="102">
        <f t="shared" si="141"/>
        <v>0</v>
      </c>
      <c r="V48" s="102">
        <f t="shared" si="142"/>
        <v>0</v>
      </c>
      <c r="W48" s="102">
        <f t="shared" si="143"/>
        <v>0</v>
      </c>
      <c r="X48" s="155"/>
      <c r="Z48" s="52">
        <f t="shared" si="144"/>
        <v>0</v>
      </c>
      <c r="AA48" s="52">
        <f t="shared" si="145"/>
        <v>0</v>
      </c>
      <c r="AB48" s="52">
        <f t="shared" si="146"/>
        <v>0</v>
      </c>
      <c r="AC48" s="52">
        <f t="shared" si="147"/>
        <v>0</v>
      </c>
      <c r="AE48" s="52">
        <f t="shared" si="148"/>
        <v>0</v>
      </c>
      <c r="AF48" s="52">
        <f t="shared" si="149"/>
        <v>0</v>
      </c>
      <c r="AG48" s="52">
        <f t="shared" si="150"/>
        <v>0</v>
      </c>
      <c r="AH48" s="52">
        <f t="shared" si="151"/>
        <v>0</v>
      </c>
      <c r="AJ48" s="52">
        <f t="shared" si="152"/>
        <v>0</v>
      </c>
      <c r="AK48" s="52">
        <f t="shared" si="153"/>
        <v>0</v>
      </c>
      <c r="AL48" s="52">
        <f t="shared" si="154"/>
        <v>0</v>
      </c>
      <c r="AM48" s="52">
        <f t="shared" si="155"/>
        <v>0</v>
      </c>
      <c r="AO48" s="31">
        <v>0</v>
      </c>
      <c r="AQ48" s="31"/>
    </row>
    <row r="49" spans="1:43" ht="54" customHeight="1" x14ac:dyDescent="0.35">
      <c r="A49" s="258"/>
      <c r="B49" s="240">
        <v>44</v>
      </c>
      <c r="C49" s="54"/>
      <c r="D49" s="50"/>
      <c r="E49" s="51"/>
      <c r="F49" s="54"/>
      <c r="G49" s="53"/>
      <c r="H49" s="99"/>
      <c r="I49" s="99"/>
      <c r="J49" s="99"/>
      <c r="K49" s="99"/>
      <c r="L49" s="102"/>
      <c r="M49" s="102"/>
      <c r="N49" s="102"/>
      <c r="O49" s="102"/>
      <c r="P49" s="103"/>
      <c r="Q49" s="103"/>
      <c r="R49" s="103"/>
      <c r="S49" s="103"/>
      <c r="T49" s="102">
        <f t="shared" si="140"/>
        <v>0</v>
      </c>
      <c r="U49" s="102">
        <f t="shared" si="141"/>
        <v>0</v>
      </c>
      <c r="V49" s="102">
        <f t="shared" si="142"/>
        <v>0</v>
      </c>
      <c r="W49" s="102">
        <f t="shared" si="143"/>
        <v>0</v>
      </c>
      <c r="X49" s="155"/>
      <c r="Z49" s="52">
        <f t="shared" si="144"/>
        <v>0</v>
      </c>
      <c r="AA49" s="52">
        <f t="shared" si="145"/>
        <v>0</v>
      </c>
      <c r="AB49" s="52">
        <f t="shared" si="146"/>
        <v>0</v>
      </c>
      <c r="AC49" s="52">
        <f t="shared" si="147"/>
        <v>0</v>
      </c>
      <c r="AE49" s="52">
        <f t="shared" si="148"/>
        <v>0</v>
      </c>
      <c r="AF49" s="52">
        <f t="shared" si="149"/>
        <v>0</v>
      </c>
      <c r="AG49" s="52">
        <f t="shared" si="150"/>
        <v>0</v>
      </c>
      <c r="AH49" s="52">
        <f t="shared" si="151"/>
        <v>0</v>
      </c>
      <c r="AJ49" s="52">
        <f t="shared" si="152"/>
        <v>0</v>
      </c>
      <c r="AK49" s="52">
        <f t="shared" si="153"/>
        <v>0</v>
      </c>
      <c r="AL49" s="52">
        <f t="shared" si="154"/>
        <v>0</v>
      </c>
      <c r="AM49" s="52">
        <f t="shared" si="155"/>
        <v>0</v>
      </c>
      <c r="AO49" s="31">
        <v>0</v>
      </c>
      <c r="AQ49" s="31"/>
    </row>
    <row r="50" spans="1:43" ht="54" customHeight="1" thickBot="1" x14ac:dyDescent="0.4">
      <c r="A50" s="258"/>
      <c r="B50" s="217">
        <v>45</v>
      </c>
      <c r="C50" s="54"/>
      <c r="D50" s="50"/>
      <c r="E50" s="51"/>
      <c r="F50" s="54"/>
      <c r="G50" s="53"/>
      <c r="H50" s="99"/>
      <c r="I50" s="99"/>
      <c r="J50" s="99"/>
      <c r="K50" s="99"/>
      <c r="L50" s="102"/>
      <c r="M50" s="102"/>
      <c r="N50" s="102"/>
      <c r="O50" s="102"/>
      <c r="P50" s="103"/>
      <c r="Q50" s="103"/>
      <c r="R50" s="103"/>
      <c r="S50" s="103"/>
      <c r="T50" s="102">
        <f t="shared" si="140"/>
        <v>0</v>
      </c>
      <c r="U50" s="102">
        <f t="shared" si="141"/>
        <v>0</v>
      </c>
      <c r="V50" s="102">
        <f t="shared" si="142"/>
        <v>0</v>
      </c>
      <c r="W50" s="102">
        <f t="shared" si="143"/>
        <v>0</v>
      </c>
      <c r="X50" s="155"/>
      <c r="Z50" s="52">
        <f t="shared" si="144"/>
        <v>0</v>
      </c>
      <c r="AA50" s="52">
        <f t="shared" si="145"/>
        <v>0</v>
      </c>
      <c r="AB50" s="52">
        <f t="shared" si="146"/>
        <v>0</v>
      </c>
      <c r="AC50" s="52">
        <f t="shared" si="147"/>
        <v>0</v>
      </c>
      <c r="AE50" s="52">
        <f t="shared" si="148"/>
        <v>0</v>
      </c>
      <c r="AF50" s="52">
        <f t="shared" si="149"/>
        <v>0</v>
      </c>
      <c r="AG50" s="52">
        <f t="shared" si="150"/>
        <v>0</v>
      </c>
      <c r="AH50" s="52">
        <f t="shared" si="151"/>
        <v>0</v>
      </c>
      <c r="AJ50" s="52">
        <f t="shared" si="152"/>
        <v>0</v>
      </c>
      <c r="AK50" s="52">
        <f t="shared" si="153"/>
        <v>0</v>
      </c>
      <c r="AL50" s="52">
        <f t="shared" si="154"/>
        <v>0</v>
      </c>
      <c r="AM50" s="52">
        <f t="shared" si="155"/>
        <v>0</v>
      </c>
      <c r="AO50" s="31">
        <v>0</v>
      </c>
      <c r="AQ50" s="31"/>
    </row>
    <row r="51" spans="1:43" ht="54" customHeight="1" thickBot="1" x14ac:dyDescent="0.4">
      <c r="A51" s="258" t="s">
        <v>15</v>
      </c>
      <c r="B51" s="207">
        <v>46</v>
      </c>
      <c r="C51" s="208" t="s">
        <v>501</v>
      </c>
      <c r="D51" s="209"/>
      <c r="E51" s="209"/>
      <c r="F51" s="209"/>
      <c r="G51" s="209"/>
      <c r="H51" s="212">
        <f t="shared" ref="H51:I51" si="156">H42+H43+H44+H45+H46+H47+H48+H49+H50</f>
        <v>0</v>
      </c>
      <c r="I51" s="212">
        <f t="shared" si="156"/>
        <v>0</v>
      </c>
      <c r="J51" s="212">
        <f>J42+J43+J44+J45+J46+J47+J48+J49+J50</f>
        <v>0</v>
      </c>
      <c r="K51" s="212">
        <f>K42+K43+K44+K45+K46+K47+K48+K49+K50</f>
        <v>0</v>
      </c>
      <c r="L51" s="213">
        <f>IF(T51=0,0,(IF(T51&lt;='Paramètres '!$B$5,0,ROUND(('Paramètres '!C$9*(MIN(T51,'Paramètres '!$B$10)-MIN(T51,'Paramètres '!$B$9))+'Paramètres '!C$10*(MIN(T51,'Paramètres '!$B$11)-MIN(T51,'Paramètres '!$B$10))+'Paramètres '!C$11*(MIN(T51,'Paramètres '!$B$12)-MIN(T51,'Paramètres '!$B$11))+'Paramètres '!C$12*(T51-MIN(T51,'Paramètres '!$B$12))),3))*H51/T51))</f>
        <v>0</v>
      </c>
      <c r="M51" s="213">
        <f>IF(U51=0,0,(IF(U51&lt;='Paramètres '!$B$5,0,ROUND(('Paramètres '!D$9*(MIN(U51,'Paramètres '!$B$10)-MIN(U51,'Paramètres '!$B$9))+'Paramètres '!D$10*(MIN(U51,'Paramètres '!$B$11)-MIN(U51,'Paramètres '!$B$10))+'Paramètres '!D$11*(MIN(U51,'Paramètres '!$B$12)-MIN(U51,'Paramètres '!$B$11))+'Paramètres '!D$12*(U51-MIN(U51,'Paramètres '!$B$12))),3))*I51/U51))</f>
        <v>0</v>
      </c>
      <c r="N51" s="213">
        <f>IF(V51=0,0,(IF(V51&lt;='Paramètres '!$B$5,0,ROUND(('Paramètres '!E$9*(MIN(V51,'Paramètres '!$B$10)-MIN(V51,'Paramètres '!$B$9))+'Paramètres '!E$10*(MIN(V51,'Paramètres '!$B$11)-MIN(V51,'Paramètres '!$B$10))+'Paramètres '!E$11*(MIN(V51,'Paramètres '!$B$12)-MIN(V51,'Paramètres '!$B$11))+'Paramètres '!E$12*(V51-MIN(V51,'Paramètres '!$B$12))),3))*J51/V51))</f>
        <v>0</v>
      </c>
      <c r="O51" s="213">
        <f>IF(W51=0,0,(IF(W51&lt;='Paramètres '!$B$5,0,ROUND(('Paramètres '!F$9*(MIN(W51,'Paramètres '!$B$10)-MIN(W51,'Paramètres '!$B$9))+'Paramètres '!F$10*(MIN(W51,'Paramètres '!$B$11)-MIN(W51,'Paramètres '!$B$10))+'Paramètres '!F$11*(MIN(W51,'Paramètres '!$B$12)-MIN(W51,'Paramètres '!$B$11))+'Paramètres '!F$12*(W51-MIN(W51,'Paramètres '!$B$12))),3))*K51/W51))</f>
        <v>0</v>
      </c>
      <c r="P51" s="212">
        <f t="shared" ref="P51:Q51" si="157">P42+P43+P44+P45+P46+P47+P48+P49+P50</f>
        <v>0</v>
      </c>
      <c r="Q51" s="212">
        <f t="shared" si="157"/>
        <v>0</v>
      </c>
      <c r="R51" s="212">
        <f>R42+R43+R44+R45+R46+R47+R48+R49+R50</f>
        <v>0</v>
      </c>
      <c r="S51" s="212">
        <f>S42+S43+S44+S45+S46+S47+S48+S49+S50</f>
        <v>0</v>
      </c>
      <c r="T51" s="216">
        <f t="shared" si="140"/>
        <v>0</v>
      </c>
      <c r="U51" s="216">
        <f t="shared" si="141"/>
        <v>0</v>
      </c>
      <c r="V51" s="216">
        <f t="shared" si="13"/>
        <v>0</v>
      </c>
      <c r="W51" s="216">
        <f t="shared" si="14"/>
        <v>0</v>
      </c>
      <c r="X51" s="214">
        <f t="shared" si="76"/>
        <v>0</v>
      </c>
      <c r="Z51" s="52">
        <f t="shared" si="15"/>
        <v>0</v>
      </c>
      <c r="AA51" s="52">
        <f t="shared" si="16"/>
        <v>0</v>
      </c>
      <c r="AB51" s="52">
        <f t="shared" si="17"/>
        <v>0</v>
      </c>
      <c r="AC51" s="52">
        <f t="shared" si="18"/>
        <v>0</v>
      </c>
      <c r="AE51" s="52">
        <f t="shared" si="19"/>
        <v>0</v>
      </c>
      <c r="AF51" s="52">
        <f t="shared" si="20"/>
        <v>0</v>
      </c>
      <c r="AG51" s="52">
        <f t="shared" si="21"/>
        <v>0</v>
      </c>
      <c r="AH51" s="52">
        <f t="shared" si="22"/>
        <v>0</v>
      </c>
      <c r="AJ51" s="52">
        <f t="shared" si="23"/>
        <v>0</v>
      </c>
      <c r="AK51" s="52">
        <f t="shared" si="24"/>
        <v>0</v>
      </c>
      <c r="AL51" s="52">
        <f t="shared" si="25"/>
        <v>0</v>
      </c>
      <c r="AM51" s="52">
        <f t="shared" si="26"/>
        <v>0</v>
      </c>
      <c r="AO51" s="31">
        <v>1</v>
      </c>
      <c r="AQ51" s="31"/>
    </row>
    <row r="52" spans="1:43" ht="54" customHeight="1" x14ac:dyDescent="0.35">
      <c r="A52" s="45" t="s">
        <v>15</v>
      </c>
      <c r="B52" s="184">
        <v>47</v>
      </c>
      <c r="C52" s="54" t="s">
        <v>191</v>
      </c>
      <c r="D52" s="50" t="s">
        <v>192</v>
      </c>
      <c r="E52" s="51" t="s">
        <v>930</v>
      </c>
      <c r="F52" s="54" t="s">
        <v>37</v>
      </c>
      <c r="G52" s="53" t="s">
        <v>27</v>
      </c>
      <c r="H52" s="99"/>
      <c r="I52" s="99"/>
      <c r="J52" s="99"/>
      <c r="K52" s="99"/>
      <c r="L52" s="102">
        <f>IF(T52=0,0,(IF(T52&lt;='Paramètres '!$B$5,0,ROUND(('Paramètres '!C$9*(MIN(T52,'Paramètres '!$B$10)-MIN(T52,'Paramètres '!$B$9))+'Paramètres '!C$10*(MIN(T52,'Paramètres '!$B$11)-MIN(T52,'Paramètres '!$B$10))+'Paramètres '!C$11*(MIN(T52,'Paramètres '!$B$12)-MIN(T52,'Paramètres '!$B$11))+'Paramètres '!C$12*(T52-MIN(T52,'Paramètres '!$B$12))),3))*H52/T52))</f>
        <v>0</v>
      </c>
      <c r="M52" s="102">
        <f>IF(U52=0,0,(IF(U52&lt;='Paramètres '!$B$5,0,ROUND(('Paramètres '!D$9*(MIN(U52,'Paramètres '!$B$10)-MIN(U52,'Paramètres '!$B$9))+'Paramètres '!D$10*(MIN(U52,'Paramètres '!$B$11)-MIN(U52,'Paramètres '!$B$10))+'Paramètres '!D$11*(MIN(U52,'Paramètres '!$B$12)-MIN(U52,'Paramètres '!$B$11))+'Paramètres '!D$12*(U52-MIN(U52,'Paramètres '!$B$12))),3))*I52/U52))</f>
        <v>0</v>
      </c>
      <c r="N52" s="102">
        <f>IF(V52=0,0,(IF(V52&lt;='Paramètres '!$B$5,0,ROUND(('Paramètres '!E$9*(MIN(V52,'Paramètres '!$B$10)-MIN(V52,'Paramètres '!$B$9))+'Paramètres '!E$10*(MIN(V52,'Paramètres '!$B$11)-MIN(V52,'Paramètres '!$B$10))+'Paramètres '!E$11*(MIN(V52,'Paramètres '!$B$12)-MIN(V52,'Paramètres '!$B$11))+'Paramètres '!E$12*(V52-MIN(V52,'Paramètres '!$B$12))),3))*J52/V52))</f>
        <v>0</v>
      </c>
      <c r="O52" s="102">
        <f>IF(W52=0,0,(IF(W52&lt;='Paramètres '!$B$5,0,ROUND(('Paramètres '!F$9*(MIN(W52,'Paramètres '!$B$10)-MIN(W52,'Paramètres '!$B$9))+'Paramètres '!F$10*(MIN(W52,'Paramètres '!$B$11)-MIN(W52,'Paramètres '!$B$10))+'Paramètres '!F$11*(MIN(W52,'Paramètres '!$B$12)-MIN(W52,'Paramètres '!$B$11))+'Paramètres '!F$12*(W52-MIN(W52,'Paramètres '!$B$12))),3))*K52/W52))</f>
        <v>0</v>
      </c>
      <c r="P52" s="103"/>
      <c r="Q52" s="103"/>
      <c r="R52" s="103"/>
      <c r="S52" s="103"/>
      <c r="T52" s="102">
        <f t="shared" si="11"/>
        <v>0</v>
      </c>
      <c r="U52" s="102">
        <f t="shared" si="12"/>
        <v>0</v>
      </c>
      <c r="V52" s="102">
        <f t="shared" si="13"/>
        <v>0</v>
      </c>
      <c r="W52" s="102">
        <f t="shared" si="14"/>
        <v>0</v>
      </c>
      <c r="X52" s="104">
        <f t="shared" si="76"/>
        <v>0</v>
      </c>
      <c r="Z52" s="52">
        <f t="shared" si="15"/>
        <v>0</v>
      </c>
      <c r="AA52" s="52">
        <f t="shared" si="16"/>
        <v>0</v>
      </c>
      <c r="AB52" s="52">
        <f t="shared" si="17"/>
        <v>0</v>
      </c>
      <c r="AC52" s="52">
        <f t="shared" si="18"/>
        <v>0</v>
      </c>
      <c r="AE52" s="52">
        <f t="shared" si="19"/>
        <v>0</v>
      </c>
      <c r="AF52" s="52">
        <f t="shared" si="20"/>
        <v>0</v>
      </c>
      <c r="AG52" s="52">
        <f t="shared" si="21"/>
        <v>0</v>
      </c>
      <c r="AH52" s="52">
        <f t="shared" si="22"/>
        <v>0</v>
      </c>
      <c r="AJ52" s="52">
        <f t="shared" si="23"/>
        <v>0</v>
      </c>
      <c r="AK52" s="52">
        <f t="shared" si="24"/>
        <v>0</v>
      </c>
      <c r="AL52" s="52">
        <f t="shared" si="25"/>
        <v>0</v>
      </c>
      <c r="AM52" s="52">
        <f t="shared" si="26"/>
        <v>0</v>
      </c>
      <c r="AO52" s="31">
        <v>1</v>
      </c>
      <c r="AQ52" s="31"/>
    </row>
    <row r="53" spans="1:43" ht="54" customHeight="1" x14ac:dyDescent="0.35">
      <c r="A53" s="45" t="s">
        <v>15</v>
      </c>
      <c r="B53" s="184">
        <v>48</v>
      </c>
      <c r="C53" s="54" t="s">
        <v>193</v>
      </c>
      <c r="D53" s="50" t="s">
        <v>140</v>
      </c>
      <c r="E53" s="51" t="s">
        <v>167</v>
      </c>
      <c r="F53" s="54" t="s">
        <v>82</v>
      </c>
      <c r="G53" s="53" t="s">
        <v>400</v>
      </c>
      <c r="H53" s="99"/>
      <c r="I53" s="99"/>
      <c r="J53" s="99"/>
      <c r="K53" s="99"/>
      <c r="L53" s="102">
        <f>IF(T53=0,0,(IF(T53&lt;='Paramètres '!$B$5,0,ROUND(('Paramètres '!C$9*(MIN(T53,'Paramètres '!$B$10)-MIN(T53,'Paramètres '!$B$9))+'Paramètres '!C$10*(MIN(T53,'Paramètres '!$B$11)-MIN(T53,'Paramètres '!$B$10))+'Paramètres '!C$11*(MIN(T53,'Paramètres '!$B$12)-MIN(T53,'Paramètres '!$B$11))+'Paramètres '!C$12*(T53-MIN(T53,'Paramètres '!$B$12))),3))*H53/T53))</f>
        <v>0</v>
      </c>
      <c r="M53" s="102">
        <f>IF(U53=0,0,(IF(U53&lt;='Paramètres '!$B$5,0,ROUND(('Paramètres '!D$9*(MIN(U53,'Paramètres '!$B$10)-MIN(U53,'Paramètres '!$B$9))+'Paramètres '!D$10*(MIN(U53,'Paramètres '!$B$11)-MIN(U53,'Paramètres '!$B$10))+'Paramètres '!D$11*(MIN(U53,'Paramètres '!$B$12)-MIN(U53,'Paramètres '!$B$11))+'Paramètres '!D$12*(U53-MIN(U53,'Paramètres '!$B$12))),3))*I53/U53))</f>
        <v>0</v>
      </c>
      <c r="N53" s="102">
        <f>IF(V53=0,0,(IF(V53&lt;='Paramètres '!$B$5,0,ROUND(('Paramètres '!E$9*(MIN(V53,'Paramètres '!$B$10)-MIN(V53,'Paramètres '!$B$9))+'Paramètres '!E$10*(MIN(V53,'Paramètres '!$B$11)-MIN(V53,'Paramètres '!$B$10))+'Paramètres '!E$11*(MIN(V53,'Paramètres '!$B$12)-MIN(V53,'Paramètres '!$B$11))+'Paramètres '!E$12*(V53-MIN(V53,'Paramètres '!$B$12))),3))*J53/V53))</f>
        <v>0</v>
      </c>
      <c r="O53" s="102">
        <f>IF(W53=0,0,(IF(W53&lt;='Paramètres '!$B$5,0,ROUND(('Paramètres '!F$9*(MIN(W53,'Paramètres '!$B$10)-MIN(W53,'Paramètres '!$B$9))+'Paramètres '!F$10*(MIN(W53,'Paramètres '!$B$11)-MIN(W53,'Paramètres '!$B$10))+'Paramètres '!F$11*(MIN(W53,'Paramètres '!$B$12)-MIN(W53,'Paramètres '!$B$11))+'Paramètres '!F$12*(W53-MIN(W53,'Paramètres '!$B$12))),3))*K53/W53))</f>
        <v>0</v>
      </c>
      <c r="P53" s="103"/>
      <c r="Q53" s="103"/>
      <c r="R53" s="103"/>
      <c r="S53" s="103"/>
      <c r="T53" s="102">
        <f t="shared" si="11"/>
        <v>0</v>
      </c>
      <c r="U53" s="102">
        <f t="shared" si="12"/>
        <v>0</v>
      </c>
      <c r="V53" s="102">
        <f t="shared" si="13"/>
        <v>0</v>
      </c>
      <c r="W53" s="102">
        <f t="shared" si="14"/>
        <v>0</v>
      </c>
      <c r="X53" s="104">
        <f t="shared" si="76"/>
        <v>0</v>
      </c>
      <c r="Z53" s="52">
        <f t="shared" si="15"/>
        <v>0</v>
      </c>
      <c r="AA53" s="52">
        <f t="shared" si="16"/>
        <v>0</v>
      </c>
      <c r="AB53" s="52">
        <f t="shared" si="17"/>
        <v>0</v>
      </c>
      <c r="AC53" s="52">
        <f t="shared" si="18"/>
        <v>0</v>
      </c>
      <c r="AE53" s="52">
        <f t="shared" si="19"/>
        <v>0</v>
      </c>
      <c r="AF53" s="52">
        <f t="shared" si="20"/>
        <v>0</v>
      </c>
      <c r="AG53" s="52">
        <f t="shared" si="21"/>
        <v>0</v>
      </c>
      <c r="AH53" s="52">
        <f t="shared" si="22"/>
        <v>0</v>
      </c>
      <c r="AJ53" s="52">
        <f t="shared" si="23"/>
        <v>0</v>
      </c>
      <c r="AK53" s="52">
        <f t="shared" si="24"/>
        <v>0</v>
      </c>
      <c r="AL53" s="52">
        <f t="shared" si="25"/>
        <v>0</v>
      </c>
      <c r="AM53" s="52">
        <f t="shared" si="26"/>
        <v>0</v>
      </c>
      <c r="AO53" s="31">
        <v>1</v>
      </c>
      <c r="AQ53" s="31"/>
    </row>
    <row r="54" spans="1:43" ht="54" customHeight="1" x14ac:dyDescent="0.35">
      <c r="A54" s="45" t="s">
        <v>15</v>
      </c>
      <c r="B54" s="184">
        <v>49</v>
      </c>
      <c r="C54" s="54" t="s">
        <v>28</v>
      </c>
      <c r="D54" s="50" t="s">
        <v>141</v>
      </c>
      <c r="E54" s="51" t="s">
        <v>173</v>
      </c>
      <c r="F54" s="54" t="s">
        <v>83</v>
      </c>
      <c r="G54" s="53"/>
      <c r="H54" s="99"/>
      <c r="I54" s="99"/>
      <c r="J54" s="99"/>
      <c r="K54" s="99"/>
      <c r="L54" s="102">
        <f>IF(T54=0,0,(IF(T54&lt;='Paramètres '!$B$5,0,ROUND(('Paramètres '!C$9*(MIN(T54,'Paramètres '!$B$10)-MIN(T54,'Paramètres '!$B$9))+'Paramètres '!C$10*(MIN(T54,'Paramètres '!$B$11)-MIN(T54,'Paramètres '!$B$10))+'Paramètres '!C$11*(MIN(T54,'Paramètres '!$B$12)-MIN(T54,'Paramètres '!$B$11))+'Paramètres '!C$12*(T54-MIN(T54,'Paramètres '!$B$12))),3))*H54/T54))</f>
        <v>0</v>
      </c>
      <c r="M54" s="102">
        <f>IF(U54=0,0,(IF(U54&lt;='Paramètres '!$B$5,0,ROUND(('Paramètres '!D$9*(MIN(U54,'Paramètres '!$B$10)-MIN(U54,'Paramètres '!$B$9))+'Paramètres '!D$10*(MIN(U54,'Paramètres '!$B$11)-MIN(U54,'Paramètres '!$B$10))+'Paramètres '!D$11*(MIN(U54,'Paramètres '!$B$12)-MIN(U54,'Paramètres '!$B$11))+'Paramètres '!D$12*(U54-MIN(U54,'Paramètres '!$B$12))),3))*I54/U54))</f>
        <v>0</v>
      </c>
      <c r="N54" s="102">
        <f>IF(V54=0,0,(IF(V54&lt;='Paramètres '!$B$5,0,ROUND(('Paramètres '!E$9*(MIN(V54,'Paramètres '!$B$10)-MIN(V54,'Paramètres '!$B$9))+'Paramètres '!E$10*(MIN(V54,'Paramètres '!$B$11)-MIN(V54,'Paramètres '!$B$10))+'Paramètres '!E$11*(MIN(V54,'Paramètres '!$B$12)-MIN(V54,'Paramètres '!$B$11))+'Paramètres '!E$12*(V54-MIN(V54,'Paramètres '!$B$12))),3))*J54/V54))</f>
        <v>0</v>
      </c>
      <c r="O54" s="102">
        <f>IF(W54=0,0,(IF(W54&lt;='Paramètres '!$B$5,0,ROUND(('Paramètres '!F$9*(MIN(W54,'Paramètres '!$B$10)-MIN(W54,'Paramètres '!$B$9))+'Paramètres '!F$10*(MIN(W54,'Paramètres '!$B$11)-MIN(W54,'Paramètres '!$B$10))+'Paramètres '!F$11*(MIN(W54,'Paramètres '!$B$12)-MIN(W54,'Paramètres '!$B$11))+'Paramètres '!F$12*(W54-MIN(W54,'Paramètres '!$B$12))),3))*K54/W54))</f>
        <v>0</v>
      </c>
      <c r="P54" s="103"/>
      <c r="Q54" s="103"/>
      <c r="R54" s="103"/>
      <c r="S54" s="103"/>
      <c r="T54" s="102">
        <f t="shared" si="11"/>
        <v>0</v>
      </c>
      <c r="U54" s="102">
        <f t="shared" si="12"/>
        <v>0</v>
      </c>
      <c r="V54" s="102">
        <f t="shared" si="13"/>
        <v>0</v>
      </c>
      <c r="W54" s="102">
        <f t="shared" si="14"/>
        <v>0</v>
      </c>
      <c r="X54" s="104">
        <f t="shared" si="76"/>
        <v>0</v>
      </c>
      <c r="Z54" s="52">
        <f t="shared" si="15"/>
        <v>0</v>
      </c>
      <c r="AA54" s="52">
        <f t="shared" si="16"/>
        <v>0</v>
      </c>
      <c r="AB54" s="52">
        <f t="shared" si="17"/>
        <v>0</v>
      </c>
      <c r="AC54" s="52">
        <f t="shared" si="18"/>
        <v>0</v>
      </c>
      <c r="AE54" s="52">
        <f t="shared" si="19"/>
        <v>0</v>
      </c>
      <c r="AF54" s="52">
        <f t="shared" si="20"/>
        <v>0</v>
      </c>
      <c r="AG54" s="52">
        <f t="shared" si="21"/>
        <v>0</v>
      </c>
      <c r="AH54" s="52">
        <f t="shared" si="22"/>
        <v>0</v>
      </c>
      <c r="AJ54" s="52">
        <f t="shared" si="23"/>
        <v>0</v>
      </c>
      <c r="AK54" s="52">
        <f t="shared" si="24"/>
        <v>0</v>
      </c>
      <c r="AL54" s="52">
        <f t="shared" si="25"/>
        <v>0</v>
      </c>
      <c r="AM54" s="52">
        <f t="shared" si="26"/>
        <v>0</v>
      </c>
      <c r="AO54" s="31">
        <v>1</v>
      </c>
      <c r="AQ54" s="31"/>
    </row>
    <row r="55" spans="1:43" ht="54" customHeight="1" x14ac:dyDescent="0.35">
      <c r="A55" s="45" t="s">
        <v>15</v>
      </c>
      <c r="B55" s="184">
        <v>50</v>
      </c>
      <c r="C55" s="54" t="s">
        <v>502</v>
      </c>
      <c r="D55" s="50" t="s">
        <v>142</v>
      </c>
      <c r="E55" s="51" t="s">
        <v>187</v>
      </c>
      <c r="F55" s="54" t="s">
        <v>503</v>
      </c>
      <c r="G55" s="53"/>
      <c r="H55" s="99"/>
      <c r="I55" s="99"/>
      <c r="J55" s="99"/>
      <c r="K55" s="99"/>
      <c r="L55" s="102">
        <f>IF(T55=0,0,(IF(T55&lt;='Paramètres '!$B$5,0,ROUND(('Paramètres '!C$9*(MIN(T55,'Paramètres '!$B$10)-MIN(T55,'Paramètres '!$B$9))+'Paramètres '!C$10*(MIN(T55,'Paramètres '!$B$11)-MIN(T55,'Paramètres '!$B$10))+'Paramètres '!C$11*(MIN(T55,'Paramètres '!$B$12)-MIN(T55,'Paramètres '!$B$11))+'Paramètres '!C$12*(T55-MIN(T55,'Paramètres '!$B$12))),3))*H55/T55))</f>
        <v>0</v>
      </c>
      <c r="M55" s="102">
        <f>IF(U55=0,0,(IF(U55&lt;='Paramètres '!$B$5,0,ROUND(('Paramètres '!D$9*(MIN(U55,'Paramètres '!$B$10)-MIN(U55,'Paramètres '!$B$9))+'Paramètres '!D$10*(MIN(U55,'Paramètres '!$B$11)-MIN(U55,'Paramètres '!$B$10))+'Paramètres '!D$11*(MIN(U55,'Paramètres '!$B$12)-MIN(U55,'Paramètres '!$B$11))+'Paramètres '!D$12*(U55-MIN(U55,'Paramètres '!$B$12))),3))*I55/U55))</f>
        <v>0</v>
      </c>
      <c r="N55" s="102">
        <f>IF(V55=0,0,(IF(V55&lt;='Paramètres '!$B$5,0,ROUND(('Paramètres '!E$9*(MIN(V55,'Paramètres '!$B$10)-MIN(V55,'Paramètres '!$B$9))+'Paramètres '!E$10*(MIN(V55,'Paramètres '!$B$11)-MIN(V55,'Paramètres '!$B$10))+'Paramètres '!E$11*(MIN(V55,'Paramètres '!$B$12)-MIN(V55,'Paramètres '!$B$11))+'Paramètres '!E$12*(V55-MIN(V55,'Paramètres '!$B$12))),3))*J55/V55))</f>
        <v>0</v>
      </c>
      <c r="O55" s="102">
        <f>IF(W55=0,0,(IF(W55&lt;='Paramètres '!$B$5,0,ROUND(('Paramètres '!F$9*(MIN(W55,'Paramètres '!$B$10)-MIN(W55,'Paramètres '!$B$9))+'Paramètres '!F$10*(MIN(W55,'Paramètres '!$B$11)-MIN(W55,'Paramètres '!$B$10))+'Paramètres '!F$11*(MIN(W55,'Paramètres '!$B$12)-MIN(W55,'Paramètres '!$B$11))+'Paramètres '!F$12*(W55-MIN(W55,'Paramètres '!$B$12))),3))*K55/W55))</f>
        <v>0</v>
      </c>
      <c r="P55" s="103"/>
      <c r="Q55" s="103"/>
      <c r="R55" s="103"/>
      <c r="S55" s="103"/>
      <c r="T55" s="102">
        <f t="shared" si="11"/>
        <v>0</v>
      </c>
      <c r="U55" s="102">
        <f t="shared" si="12"/>
        <v>0</v>
      </c>
      <c r="V55" s="102">
        <f t="shared" si="13"/>
        <v>0</v>
      </c>
      <c r="W55" s="102">
        <f t="shared" si="14"/>
        <v>0</v>
      </c>
      <c r="X55" s="104">
        <f t="shared" si="76"/>
        <v>0</v>
      </c>
      <c r="Z55" s="52">
        <f t="shared" si="15"/>
        <v>0</v>
      </c>
      <c r="AA55" s="52">
        <f t="shared" si="16"/>
        <v>0</v>
      </c>
      <c r="AB55" s="52">
        <f t="shared" si="17"/>
        <v>0</v>
      </c>
      <c r="AC55" s="52">
        <f t="shared" si="18"/>
        <v>0</v>
      </c>
      <c r="AE55" s="52">
        <f t="shared" si="19"/>
        <v>0</v>
      </c>
      <c r="AF55" s="52">
        <f t="shared" si="20"/>
        <v>0</v>
      </c>
      <c r="AG55" s="52">
        <f t="shared" si="21"/>
        <v>0</v>
      </c>
      <c r="AH55" s="52">
        <f t="shared" si="22"/>
        <v>0</v>
      </c>
      <c r="AJ55" s="52">
        <f t="shared" si="23"/>
        <v>0</v>
      </c>
      <c r="AK55" s="52">
        <f t="shared" si="24"/>
        <v>0</v>
      </c>
      <c r="AL55" s="52">
        <f t="shared" si="25"/>
        <v>0</v>
      </c>
      <c r="AM55" s="52">
        <f t="shared" si="26"/>
        <v>0</v>
      </c>
      <c r="AO55" s="31">
        <v>1</v>
      </c>
      <c r="AQ55" s="31"/>
    </row>
    <row r="56" spans="1:43" ht="54" customHeight="1" x14ac:dyDescent="0.35">
      <c r="A56" s="45" t="s">
        <v>15</v>
      </c>
      <c r="B56" s="184">
        <v>51</v>
      </c>
      <c r="C56" s="54" t="s">
        <v>194</v>
      </c>
      <c r="D56" s="50" t="s">
        <v>143</v>
      </c>
      <c r="E56" s="51" t="s">
        <v>195</v>
      </c>
      <c r="F56" s="54" t="s">
        <v>84</v>
      </c>
      <c r="G56" s="53"/>
      <c r="H56" s="99"/>
      <c r="I56" s="99"/>
      <c r="J56" s="99"/>
      <c r="K56" s="99"/>
      <c r="L56" s="102">
        <f>IF(T56=0,0,(IF(T56&lt;='Paramètres '!$B$5,0,ROUND(('Paramètres '!C$9*(MIN(T56,'Paramètres '!$B$10)-MIN(T56,'Paramètres '!$B$9))+'Paramètres '!C$10*(MIN(T56,'Paramètres '!$B$11)-MIN(T56,'Paramètres '!$B$10))+'Paramètres '!C$11*(MIN(T56,'Paramètres '!$B$12)-MIN(T56,'Paramètres '!$B$11))+'Paramètres '!C$12*(T56-MIN(T56,'Paramètres '!$B$12))),3))*H56/T56))</f>
        <v>0</v>
      </c>
      <c r="M56" s="102">
        <f>IF(U56=0,0,(IF(U56&lt;='Paramètres '!$B$5,0,ROUND(('Paramètres '!D$9*(MIN(U56,'Paramètres '!$B$10)-MIN(U56,'Paramètres '!$B$9))+'Paramètres '!D$10*(MIN(U56,'Paramètres '!$B$11)-MIN(U56,'Paramètres '!$B$10))+'Paramètres '!D$11*(MIN(U56,'Paramètres '!$B$12)-MIN(U56,'Paramètres '!$B$11))+'Paramètres '!D$12*(U56-MIN(U56,'Paramètres '!$B$12))),3))*I56/U56))</f>
        <v>0</v>
      </c>
      <c r="N56" s="102">
        <f>IF(V56=0,0,(IF(V56&lt;='Paramètres '!$B$5,0,ROUND(('Paramètres '!E$9*(MIN(V56,'Paramètres '!$B$10)-MIN(V56,'Paramètres '!$B$9))+'Paramètres '!E$10*(MIN(V56,'Paramètres '!$B$11)-MIN(V56,'Paramètres '!$B$10))+'Paramètres '!E$11*(MIN(V56,'Paramètres '!$B$12)-MIN(V56,'Paramètres '!$B$11))+'Paramètres '!E$12*(V56-MIN(V56,'Paramètres '!$B$12))),3))*J56/V56))</f>
        <v>0</v>
      </c>
      <c r="O56" s="102">
        <f>IF(W56=0,0,(IF(W56&lt;='Paramètres '!$B$5,0,ROUND(('Paramètres '!F$9*(MIN(W56,'Paramètres '!$B$10)-MIN(W56,'Paramètres '!$B$9))+'Paramètres '!F$10*(MIN(W56,'Paramètres '!$B$11)-MIN(W56,'Paramètres '!$B$10))+'Paramètres '!F$11*(MIN(W56,'Paramètres '!$B$12)-MIN(W56,'Paramètres '!$B$11))+'Paramètres '!F$12*(W56-MIN(W56,'Paramètres '!$B$12))),3))*K56/W56))</f>
        <v>0</v>
      </c>
      <c r="P56" s="103"/>
      <c r="Q56" s="103"/>
      <c r="R56" s="103"/>
      <c r="S56" s="103"/>
      <c r="T56" s="102">
        <f t="shared" si="11"/>
        <v>0</v>
      </c>
      <c r="U56" s="102">
        <f t="shared" si="12"/>
        <v>0</v>
      </c>
      <c r="V56" s="102">
        <f t="shared" si="13"/>
        <v>0</v>
      </c>
      <c r="W56" s="102">
        <f t="shared" si="14"/>
        <v>0</v>
      </c>
      <c r="X56" s="104">
        <f t="shared" si="76"/>
        <v>0</v>
      </c>
      <c r="Z56" s="52">
        <f t="shared" si="15"/>
        <v>0</v>
      </c>
      <c r="AA56" s="52">
        <f t="shared" si="16"/>
        <v>0</v>
      </c>
      <c r="AB56" s="52">
        <f t="shared" si="17"/>
        <v>0</v>
      </c>
      <c r="AC56" s="52">
        <f t="shared" si="18"/>
        <v>0</v>
      </c>
      <c r="AE56" s="52">
        <f t="shared" si="19"/>
        <v>0</v>
      </c>
      <c r="AF56" s="52">
        <f t="shared" si="20"/>
        <v>0</v>
      </c>
      <c r="AG56" s="52">
        <f t="shared" si="21"/>
        <v>0</v>
      </c>
      <c r="AH56" s="52">
        <f t="shared" si="22"/>
        <v>0</v>
      </c>
      <c r="AJ56" s="52">
        <f t="shared" si="23"/>
        <v>0</v>
      </c>
      <c r="AK56" s="52">
        <f t="shared" si="24"/>
        <v>0</v>
      </c>
      <c r="AL56" s="52">
        <f t="shared" si="25"/>
        <v>0</v>
      </c>
      <c r="AM56" s="52">
        <f t="shared" si="26"/>
        <v>0</v>
      </c>
      <c r="AO56" s="31">
        <v>1</v>
      </c>
      <c r="AQ56" s="31"/>
    </row>
    <row r="57" spans="1:43" ht="54" customHeight="1" x14ac:dyDescent="0.35">
      <c r="A57" s="45" t="s">
        <v>15</v>
      </c>
      <c r="B57" s="184">
        <v>52</v>
      </c>
      <c r="C57" s="54" t="s">
        <v>196</v>
      </c>
      <c r="D57" s="50" t="s">
        <v>197</v>
      </c>
      <c r="E57" s="51" t="s">
        <v>195</v>
      </c>
      <c r="F57" s="54" t="s">
        <v>85</v>
      </c>
      <c r="G57" s="53"/>
      <c r="H57" s="99"/>
      <c r="I57" s="99"/>
      <c r="J57" s="99"/>
      <c r="K57" s="99"/>
      <c r="L57" s="102">
        <f>IF(T57=0,0,(IF(T57&lt;='Paramètres '!$B$5,0,ROUND(('Paramètres '!C$9*(MIN(T57,'Paramètres '!$B$10)-MIN(T57,'Paramètres '!$B$9))+'Paramètres '!C$10*(MIN(T57,'Paramètres '!$B$11)-MIN(T57,'Paramètres '!$B$10))+'Paramètres '!C$11*(MIN(T57,'Paramètres '!$B$12)-MIN(T57,'Paramètres '!$B$11))+'Paramètres '!C$12*(T57-MIN(T57,'Paramètres '!$B$12))),3))*H57/T57))</f>
        <v>0</v>
      </c>
      <c r="M57" s="102">
        <f>IF(U57=0,0,(IF(U57&lt;='Paramètres '!$B$5,0,ROUND(('Paramètres '!D$9*(MIN(U57,'Paramètres '!$B$10)-MIN(U57,'Paramètres '!$B$9))+'Paramètres '!D$10*(MIN(U57,'Paramètres '!$B$11)-MIN(U57,'Paramètres '!$B$10))+'Paramètres '!D$11*(MIN(U57,'Paramètres '!$B$12)-MIN(U57,'Paramètres '!$B$11))+'Paramètres '!D$12*(U57-MIN(U57,'Paramètres '!$B$12))),3))*I57/U57))</f>
        <v>0</v>
      </c>
      <c r="N57" s="102">
        <f>IF(V57=0,0,(IF(V57&lt;='Paramètres '!$B$5,0,ROUND(('Paramètres '!E$9*(MIN(V57,'Paramètres '!$B$10)-MIN(V57,'Paramètres '!$B$9))+'Paramètres '!E$10*(MIN(V57,'Paramètres '!$B$11)-MIN(V57,'Paramètres '!$B$10))+'Paramètres '!E$11*(MIN(V57,'Paramètres '!$B$12)-MIN(V57,'Paramètres '!$B$11))+'Paramètres '!E$12*(V57-MIN(V57,'Paramètres '!$B$12))),3))*J57/V57))</f>
        <v>0</v>
      </c>
      <c r="O57" s="102">
        <f>IF(W57=0,0,(IF(W57&lt;='Paramètres '!$B$5,0,ROUND(('Paramètres '!F$9*(MIN(W57,'Paramètres '!$B$10)-MIN(W57,'Paramètres '!$B$9))+'Paramètres '!F$10*(MIN(W57,'Paramètres '!$B$11)-MIN(W57,'Paramètres '!$B$10))+'Paramètres '!F$11*(MIN(W57,'Paramètres '!$B$12)-MIN(W57,'Paramètres '!$B$11))+'Paramètres '!F$12*(W57-MIN(W57,'Paramètres '!$B$12))),3))*K57/W57))</f>
        <v>0</v>
      </c>
      <c r="P57" s="103"/>
      <c r="Q57" s="103"/>
      <c r="R57" s="103"/>
      <c r="S57" s="103"/>
      <c r="T57" s="102">
        <f t="shared" si="11"/>
        <v>0</v>
      </c>
      <c r="U57" s="102">
        <f t="shared" si="12"/>
        <v>0</v>
      </c>
      <c r="V57" s="102">
        <f t="shared" si="13"/>
        <v>0</v>
      </c>
      <c r="W57" s="102">
        <f t="shared" si="14"/>
        <v>0</v>
      </c>
      <c r="X57" s="104">
        <f t="shared" si="76"/>
        <v>0</v>
      </c>
      <c r="Z57" s="52">
        <f t="shared" si="15"/>
        <v>0</v>
      </c>
      <c r="AA57" s="52">
        <f t="shared" si="16"/>
        <v>0</v>
      </c>
      <c r="AB57" s="52">
        <f t="shared" si="17"/>
        <v>0</v>
      </c>
      <c r="AC57" s="52">
        <f t="shared" si="18"/>
        <v>0</v>
      </c>
      <c r="AE57" s="52">
        <f t="shared" si="19"/>
        <v>0</v>
      </c>
      <c r="AF57" s="52">
        <f t="shared" si="20"/>
        <v>0</v>
      </c>
      <c r="AG57" s="52">
        <f t="shared" si="21"/>
        <v>0</v>
      </c>
      <c r="AH57" s="52">
        <f t="shared" si="22"/>
        <v>0</v>
      </c>
      <c r="AJ57" s="52">
        <f t="shared" si="23"/>
        <v>0</v>
      </c>
      <c r="AK57" s="52">
        <f t="shared" si="24"/>
        <v>0</v>
      </c>
      <c r="AL57" s="52">
        <f t="shared" si="25"/>
        <v>0</v>
      </c>
      <c r="AM57" s="52">
        <f t="shared" si="26"/>
        <v>0</v>
      </c>
      <c r="AO57" s="31">
        <v>1</v>
      </c>
      <c r="AQ57" s="31"/>
    </row>
    <row r="58" spans="1:43" ht="54" customHeight="1" x14ac:dyDescent="0.35">
      <c r="A58" s="45" t="s">
        <v>15</v>
      </c>
      <c r="B58" s="184">
        <v>53</v>
      </c>
      <c r="C58" s="54" t="s">
        <v>504</v>
      </c>
      <c r="D58" s="50" t="s">
        <v>144</v>
      </c>
      <c r="E58" s="51" t="s">
        <v>173</v>
      </c>
      <c r="F58" s="54" t="s">
        <v>86</v>
      </c>
      <c r="G58" s="53"/>
      <c r="H58" s="99"/>
      <c r="I58" s="99"/>
      <c r="J58" s="99"/>
      <c r="K58" s="99"/>
      <c r="L58" s="102">
        <f>IF(T58=0,0,(IF(T58&lt;='Paramètres '!$B$5,0,ROUND(('Paramètres '!C$9*(MIN(T58,'Paramètres '!$B$10)-MIN(T58,'Paramètres '!$B$9))+'Paramètres '!C$10*(MIN(T58,'Paramètres '!$B$11)-MIN(T58,'Paramètres '!$B$10))+'Paramètres '!C$11*(MIN(T58,'Paramètres '!$B$12)-MIN(T58,'Paramètres '!$B$11))+'Paramètres '!C$12*(T58-MIN(T58,'Paramètres '!$B$12))),3))*H58/T58))</f>
        <v>0</v>
      </c>
      <c r="M58" s="102">
        <f>IF(U58=0,0,(IF(U58&lt;='Paramètres '!$B$5,0,ROUND(('Paramètres '!D$9*(MIN(U58,'Paramètres '!$B$10)-MIN(U58,'Paramètres '!$B$9))+'Paramètres '!D$10*(MIN(U58,'Paramètres '!$B$11)-MIN(U58,'Paramètres '!$B$10))+'Paramètres '!D$11*(MIN(U58,'Paramètres '!$B$12)-MIN(U58,'Paramètres '!$B$11))+'Paramètres '!D$12*(U58-MIN(U58,'Paramètres '!$B$12))),3))*I58/U58))</f>
        <v>0</v>
      </c>
      <c r="N58" s="102">
        <f>IF(V58=0,0,(IF(V58&lt;='Paramètres '!$B$5,0,ROUND(('Paramètres '!E$9*(MIN(V58,'Paramètres '!$B$10)-MIN(V58,'Paramètres '!$B$9))+'Paramètres '!E$10*(MIN(V58,'Paramètres '!$B$11)-MIN(V58,'Paramètres '!$B$10))+'Paramètres '!E$11*(MIN(V58,'Paramètres '!$B$12)-MIN(V58,'Paramètres '!$B$11))+'Paramètres '!E$12*(V58-MIN(V58,'Paramètres '!$B$12))),3))*J58/V58))</f>
        <v>0</v>
      </c>
      <c r="O58" s="102">
        <f>IF(W58=0,0,(IF(W58&lt;='Paramètres '!$B$5,0,ROUND(('Paramètres '!F$9*(MIN(W58,'Paramètres '!$B$10)-MIN(W58,'Paramètres '!$B$9))+'Paramètres '!F$10*(MIN(W58,'Paramètres '!$B$11)-MIN(W58,'Paramètres '!$B$10))+'Paramètres '!F$11*(MIN(W58,'Paramètres '!$B$12)-MIN(W58,'Paramètres '!$B$11))+'Paramètres '!F$12*(W58-MIN(W58,'Paramètres '!$B$12))),3))*K58/W58))</f>
        <v>0</v>
      </c>
      <c r="P58" s="103"/>
      <c r="Q58" s="103"/>
      <c r="R58" s="103"/>
      <c r="S58" s="103"/>
      <c r="T58" s="102">
        <f t="shared" si="11"/>
        <v>0</v>
      </c>
      <c r="U58" s="102">
        <f t="shared" si="12"/>
        <v>0</v>
      </c>
      <c r="V58" s="102">
        <f t="shared" si="13"/>
        <v>0</v>
      </c>
      <c r="W58" s="102">
        <f t="shared" si="14"/>
        <v>0</v>
      </c>
      <c r="X58" s="104">
        <f t="shared" si="76"/>
        <v>0</v>
      </c>
      <c r="Z58" s="52">
        <f t="shared" si="15"/>
        <v>0</v>
      </c>
      <c r="AA58" s="52">
        <f t="shared" si="16"/>
        <v>0</v>
      </c>
      <c r="AB58" s="52">
        <f t="shared" si="17"/>
        <v>0</v>
      </c>
      <c r="AC58" s="52">
        <f t="shared" si="18"/>
        <v>0</v>
      </c>
      <c r="AE58" s="52">
        <f t="shared" si="19"/>
        <v>0</v>
      </c>
      <c r="AF58" s="52">
        <f t="shared" si="20"/>
        <v>0</v>
      </c>
      <c r="AG58" s="52">
        <f t="shared" si="21"/>
        <v>0</v>
      </c>
      <c r="AH58" s="52">
        <f t="shared" si="22"/>
        <v>0</v>
      </c>
      <c r="AJ58" s="52">
        <f t="shared" si="23"/>
        <v>0</v>
      </c>
      <c r="AK58" s="52">
        <f t="shared" si="24"/>
        <v>0</v>
      </c>
      <c r="AL58" s="52">
        <f t="shared" si="25"/>
        <v>0</v>
      </c>
      <c r="AM58" s="52">
        <f t="shared" si="26"/>
        <v>0</v>
      </c>
      <c r="AO58" s="31">
        <v>1</v>
      </c>
      <c r="AQ58" s="31"/>
    </row>
    <row r="59" spans="1:43" ht="54" customHeight="1" x14ac:dyDescent="0.35">
      <c r="A59" s="45" t="s">
        <v>15</v>
      </c>
      <c r="B59" s="184">
        <v>54</v>
      </c>
      <c r="C59" s="54" t="s">
        <v>198</v>
      </c>
      <c r="D59" s="50" t="s">
        <v>145</v>
      </c>
      <c r="E59" s="51" t="s">
        <v>189</v>
      </c>
      <c r="F59" s="54" t="s">
        <v>647</v>
      </c>
      <c r="G59" s="53"/>
      <c r="H59" s="99"/>
      <c r="I59" s="99"/>
      <c r="J59" s="99"/>
      <c r="K59" s="99"/>
      <c r="L59" s="102">
        <f>IF(T59=0,0,(IF(T59&lt;='Paramètres '!$B$5,0,ROUND(('Paramètres '!C$9*(MIN(T59,'Paramètres '!$B$10)-MIN(T59,'Paramètres '!$B$9))+'Paramètres '!C$10*(MIN(T59,'Paramètres '!$B$11)-MIN(T59,'Paramètres '!$B$10))+'Paramètres '!C$11*(MIN(T59,'Paramètres '!$B$12)-MIN(T59,'Paramètres '!$B$11))+'Paramètres '!C$12*(T59-MIN(T59,'Paramètres '!$B$12))),3))*H59/T59))</f>
        <v>0</v>
      </c>
      <c r="M59" s="102">
        <f>IF(U59=0,0,(IF(U59&lt;='Paramètres '!$B$5,0,ROUND(('Paramètres '!D$9*(MIN(U59,'Paramètres '!$B$10)-MIN(U59,'Paramètres '!$B$9))+'Paramètres '!D$10*(MIN(U59,'Paramètres '!$B$11)-MIN(U59,'Paramètres '!$B$10))+'Paramètres '!D$11*(MIN(U59,'Paramètres '!$B$12)-MIN(U59,'Paramètres '!$B$11))+'Paramètres '!D$12*(U59-MIN(U59,'Paramètres '!$B$12))),3))*I59/U59))</f>
        <v>0</v>
      </c>
      <c r="N59" s="102">
        <f>IF(V59=0,0,(IF(V59&lt;='Paramètres '!$B$5,0,ROUND(('Paramètres '!E$9*(MIN(V59,'Paramètres '!$B$10)-MIN(V59,'Paramètres '!$B$9))+'Paramètres '!E$10*(MIN(V59,'Paramètres '!$B$11)-MIN(V59,'Paramètres '!$B$10))+'Paramètres '!E$11*(MIN(V59,'Paramètres '!$B$12)-MIN(V59,'Paramètres '!$B$11))+'Paramètres '!E$12*(V59-MIN(V59,'Paramètres '!$B$12))),3))*J59/V59))</f>
        <v>0</v>
      </c>
      <c r="O59" s="102">
        <f>IF(W59=0,0,(IF(W59&lt;='Paramètres '!$B$5,0,ROUND(('Paramètres '!F$9*(MIN(W59,'Paramètres '!$B$10)-MIN(W59,'Paramètres '!$B$9))+'Paramètres '!F$10*(MIN(W59,'Paramètres '!$B$11)-MIN(W59,'Paramètres '!$B$10))+'Paramètres '!F$11*(MIN(W59,'Paramètres '!$B$12)-MIN(W59,'Paramètres '!$B$11))+'Paramètres '!F$12*(W59-MIN(W59,'Paramètres '!$B$12))),3))*K59/W59))</f>
        <v>0</v>
      </c>
      <c r="P59" s="103"/>
      <c r="Q59" s="103"/>
      <c r="R59" s="103"/>
      <c r="S59" s="103"/>
      <c r="T59" s="102">
        <f t="shared" si="11"/>
        <v>0</v>
      </c>
      <c r="U59" s="102">
        <f t="shared" si="12"/>
        <v>0</v>
      </c>
      <c r="V59" s="102">
        <f t="shared" si="13"/>
        <v>0</v>
      </c>
      <c r="W59" s="102">
        <f t="shared" si="14"/>
        <v>0</v>
      </c>
      <c r="X59" s="104">
        <f t="shared" si="76"/>
        <v>0</v>
      </c>
      <c r="Z59" s="52">
        <f t="shared" si="15"/>
        <v>0</v>
      </c>
      <c r="AA59" s="52">
        <f t="shared" si="16"/>
        <v>0</v>
      </c>
      <c r="AB59" s="52">
        <f t="shared" si="17"/>
        <v>0</v>
      </c>
      <c r="AC59" s="52">
        <f t="shared" si="18"/>
        <v>0</v>
      </c>
      <c r="AE59" s="52">
        <f t="shared" si="19"/>
        <v>0</v>
      </c>
      <c r="AF59" s="52">
        <f t="shared" si="20"/>
        <v>0</v>
      </c>
      <c r="AG59" s="52">
        <f t="shared" si="21"/>
        <v>0</v>
      </c>
      <c r="AH59" s="52">
        <f t="shared" si="22"/>
        <v>0</v>
      </c>
      <c r="AJ59" s="52">
        <f t="shared" si="23"/>
        <v>0</v>
      </c>
      <c r="AK59" s="52">
        <f t="shared" si="24"/>
        <v>0</v>
      </c>
      <c r="AL59" s="52">
        <f t="shared" si="25"/>
        <v>0</v>
      </c>
      <c r="AM59" s="52">
        <f t="shared" si="26"/>
        <v>0</v>
      </c>
      <c r="AO59" s="31">
        <v>1</v>
      </c>
      <c r="AQ59" s="31"/>
    </row>
    <row r="60" spans="1:43" ht="54" customHeight="1" thickBot="1" x14ac:dyDescent="0.4">
      <c r="A60" s="45" t="s">
        <v>15</v>
      </c>
      <c r="B60" s="259">
        <v>55</v>
      </c>
      <c r="C60" s="156" t="s">
        <v>199</v>
      </c>
      <c r="D60" s="157" t="s">
        <v>200</v>
      </c>
      <c r="E60" s="158" t="s">
        <v>189</v>
      </c>
      <c r="F60" s="156" t="s">
        <v>87</v>
      </c>
      <c r="G60" s="159"/>
      <c r="H60" s="160"/>
      <c r="I60" s="160"/>
      <c r="J60" s="160"/>
      <c r="K60" s="160"/>
      <c r="L60" s="161">
        <f>IF(T60=0,0,(IF(T60&lt;='Paramètres '!$B$5,0,ROUND(('Paramètres '!C$9*(MIN(T60,'Paramètres '!$B$10)-MIN(T60,'Paramètres '!$B$9))+'Paramètres '!C$10*(MIN(T60,'Paramètres '!$B$11)-MIN(T60,'Paramètres '!$B$10))+'Paramètres '!C$11*(MIN(T60,'Paramètres '!$B$12)-MIN(T60,'Paramètres '!$B$11))+'Paramètres '!C$12*(T60-MIN(T60,'Paramètres '!$B$12))),3))*H60/T60))</f>
        <v>0</v>
      </c>
      <c r="M60" s="161">
        <f>IF(U60=0,0,(IF(U60&lt;='Paramètres '!$B$5,0,ROUND(('Paramètres '!D$9*(MIN(U60,'Paramètres '!$B$10)-MIN(U60,'Paramètres '!$B$9))+'Paramètres '!D$10*(MIN(U60,'Paramètres '!$B$11)-MIN(U60,'Paramètres '!$B$10))+'Paramètres '!D$11*(MIN(U60,'Paramètres '!$B$12)-MIN(U60,'Paramètres '!$B$11))+'Paramètres '!D$12*(U60-MIN(U60,'Paramètres '!$B$12))),3))*I60/U60))</f>
        <v>0</v>
      </c>
      <c r="N60" s="161">
        <f>IF(V60=0,0,(IF(V60&lt;='Paramètres '!$B$5,0,ROUND(('Paramètres '!E$9*(MIN(V60,'Paramètres '!$B$10)-MIN(V60,'Paramètres '!$B$9))+'Paramètres '!E$10*(MIN(V60,'Paramètres '!$B$11)-MIN(V60,'Paramètres '!$B$10))+'Paramètres '!E$11*(MIN(V60,'Paramètres '!$B$12)-MIN(V60,'Paramètres '!$B$11))+'Paramètres '!E$12*(V60-MIN(V60,'Paramètres '!$B$12))),3))*J60/V60))</f>
        <v>0</v>
      </c>
      <c r="O60" s="161">
        <f>IF(W60=0,0,(IF(W60&lt;='Paramètres '!$B$5,0,ROUND(('Paramètres '!F$9*(MIN(W60,'Paramètres '!$B$10)-MIN(W60,'Paramètres '!$B$9))+'Paramètres '!F$10*(MIN(W60,'Paramètres '!$B$11)-MIN(W60,'Paramètres '!$B$10))+'Paramètres '!F$11*(MIN(W60,'Paramètres '!$B$12)-MIN(W60,'Paramètres '!$B$11))+'Paramètres '!F$12*(W60-MIN(W60,'Paramètres '!$B$12))),3))*K60/W60))</f>
        <v>0</v>
      </c>
      <c r="P60" s="162"/>
      <c r="Q60" s="162"/>
      <c r="R60" s="162"/>
      <c r="S60" s="162"/>
      <c r="T60" s="161">
        <f t="shared" si="11"/>
        <v>0</v>
      </c>
      <c r="U60" s="161">
        <f t="shared" si="12"/>
        <v>0</v>
      </c>
      <c r="V60" s="161">
        <f t="shared" si="13"/>
        <v>0</v>
      </c>
      <c r="W60" s="161">
        <f t="shared" si="14"/>
        <v>0</v>
      </c>
      <c r="X60" s="163">
        <f t="shared" si="76"/>
        <v>0</v>
      </c>
      <c r="Z60" s="52">
        <f t="shared" si="15"/>
        <v>0</v>
      </c>
      <c r="AA60" s="52">
        <f t="shared" si="16"/>
        <v>0</v>
      </c>
      <c r="AB60" s="52">
        <f t="shared" si="17"/>
        <v>0</v>
      </c>
      <c r="AC60" s="52">
        <f t="shared" si="18"/>
        <v>0</v>
      </c>
      <c r="AE60" s="52">
        <f t="shared" si="19"/>
        <v>0</v>
      </c>
      <c r="AF60" s="52">
        <f t="shared" si="20"/>
        <v>0</v>
      </c>
      <c r="AG60" s="52">
        <f t="shared" si="21"/>
        <v>0</v>
      </c>
      <c r="AH60" s="52">
        <f t="shared" si="22"/>
        <v>0</v>
      </c>
      <c r="AJ60" s="52">
        <f t="shared" si="23"/>
        <v>0</v>
      </c>
      <c r="AK60" s="52">
        <f t="shared" si="24"/>
        <v>0</v>
      </c>
      <c r="AL60" s="52">
        <f t="shared" si="25"/>
        <v>0</v>
      </c>
      <c r="AM60" s="52">
        <f t="shared" si="26"/>
        <v>0</v>
      </c>
      <c r="AO60" s="31">
        <v>1</v>
      </c>
      <c r="AQ60" s="31"/>
    </row>
    <row r="61" spans="1:43" ht="54" customHeight="1" x14ac:dyDescent="0.35">
      <c r="A61" s="258" t="s">
        <v>15</v>
      </c>
      <c r="B61" s="204">
        <v>56</v>
      </c>
      <c r="C61" s="146" t="s">
        <v>201</v>
      </c>
      <c r="D61" s="147" t="s">
        <v>202</v>
      </c>
      <c r="E61" s="148" t="s">
        <v>167</v>
      </c>
      <c r="F61" s="146" t="s">
        <v>88</v>
      </c>
      <c r="G61" s="149" t="s">
        <v>398</v>
      </c>
      <c r="H61" s="150"/>
      <c r="I61" s="150"/>
      <c r="J61" s="150"/>
      <c r="K61" s="150"/>
      <c r="L61" s="152"/>
      <c r="M61" s="152"/>
      <c r="N61" s="152"/>
      <c r="O61" s="152"/>
      <c r="P61" s="153"/>
      <c r="Q61" s="153"/>
      <c r="R61" s="153"/>
      <c r="S61" s="153"/>
      <c r="T61" s="151">
        <f t="shared" si="11"/>
        <v>0</v>
      </c>
      <c r="U61" s="151">
        <f t="shared" si="12"/>
        <v>0</v>
      </c>
      <c r="V61" s="151">
        <f t="shared" si="13"/>
        <v>0</v>
      </c>
      <c r="W61" s="151">
        <f t="shared" si="14"/>
        <v>0</v>
      </c>
      <c r="X61" s="154"/>
      <c r="Z61" s="52">
        <f t="shared" si="15"/>
        <v>0</v>
      </c>
      <c r="AA61" s="52">
        <f t="shared" si="16"/>
        <v>0</v>
      </c>
      <c r="AB61" s="52">
        <f t="shared" si="17"/>
        <v>0</v>
      </c>
      <c r="AC61" s="52">
        <f t="shared" si="18"/>
        <v>0</v>
      </c>
      <c r="AE61" s="52">
        <f t="shared" si="19"/>
        <v>0</v>
      </c>
      <c r="AF61" s="52">
        <f t="shared" si="20"/>
        <v>0</v>
      </c>
      <c r="AG61" s="52">
        <f t="shared" si="21"/>
        <v>0</v>
      </c>
      <c r="AH61" s="52">
        <f t="shared" si="22"/>
        <v>0</v>
      </c>
      <c r="AJ61" s="52">
        <f t="shared" si="23"/>
        <v>0</v>
      </c>
      <c r="AK61" s="52">
        <f t="shared" si="24"/>
        <v>0</v>
      </c>
      <c r="AL61" s="52">
        <f t="shared" si="25"/>
        <v>0</v>
      </c>
      <c r="AM61" s="52">
        <f t="shared" si="26"/>
        <v>0</v>
      </c>
      <c r="AO61" s="31">
        <v>1</v>
      </c>
      <c r="AQ61" s="31"/>
    </row>
    <row r="62" spans="1:43" ht="54" customHeight="1" x14ac:dyDescent="0.35">
      <c r="A62" s="258"/>
      <c r="B62" s="240">
        <v>57</v>
      </c>
      <c r="C62" s="54" t="s">
        <v>269</v>
      </c>
      <c r="D62" s="50" t="s">
        <v>270</v>
      </c>
      <c r="E62" s="51" t="s">
        <v>167</v>
      </c>
      <c r="F62" s="54" t="s">
        <v>291</v>
      </c>
      <c r="G62" s="53"/>
      <c r="H62" s="99"/>
      <c r="I62" s="99"/>
      <c r="J62" s="99"/>
      <c r="K62" s="99"/>
      <c r="L62" s="105"/>
      <c r="M62" s="105"/>
      <c r="N62" s="105"/>
      <c r="O62" s="105"/>
      <c r="P62" s="103"/>
      <c r="Q62" s="103"/>
      <c r="R62" s="103"/>
      <c r="S62" s="103"/>
      <c r="T62" s="102">
        <f t="shared" ref="T62:T66" si="158">ROUND(P62+H62,3)</f>
        <v>0</v>
      </c>
      <c r="U62" s="102">
        <f t="shared" ref="U62:U66" si="159">ROUND(Q62+I62,3)</f>
        <v>0</v>
      </c>
      <c r="V62" s="170">
        <f t="shared" ref="V62:V65" si="160">ROUND(R62+J62,3)</f>
        <v>0</v>
      </c>
      <c r="W62" s="102">
        <f t="shared" ref="W62:W65" si="161">ROUND(S62+K62,3)</f>
        <v>0</v>
      </c>
      <c r="X62" s="155"/>
      <c r="Z62" s="52">
        <f t="shared" ref="Z62:Z65" si="162">IF(AND(H62&gt;0,P62=0),L62,0)</f>
        <v>0</v>
      </c>
      <c r="AA62" s="52">
        <f t="shared" ref="AA62:AA65" si="163">IF(AND(I62&gt;0,Q62=0),M62,0)</f>
        <v>0</v>
      </c>
      <c r="AB62" s="52">
        <f t="shared" ref="AB62:AB65" si="164">IF(AND(J62&gt;0,R62=0),N62,0)</f>
        <v>0</v>
      </c>
      <c r="AC62" s="52">
        <f t="shared" ref="AC62:AC65" si="165">IF(AND(K62&gt;0,S62=0),O62,0)</f>
        <v>0</v>
      </c>
      <c r="AE62" s="52">
        <f t="shared" ref="AE62:AE65" si="166">IF(AND(H62&gt;0,P62&gt;0),L62,0)</f>
        <v>0</v>
      </c>
      <c r="AF62" s="52">
        <f t="shared" ref="AF62:AF65" si="167">IF(AND(I62&gt;0,Q62&gt;0),M62,0)</f>
        <v>0</v>
      </c>
      <c r="AG62" s="52">
        <f t="shared" ref="AG62:AG65" si="168">IF(AND(J62&gt;0,R62&gt;0),N62,0)</f>
        <v>0</v>
      </c>
      <c r="AH62" s="52">
        <f t="shared" ref="AH62:AH65" si="169">IF(AND(K62&gt;0,S62&gt;0),O62,0)</f>
        <v>0</v>
      </c>
      <c r="AJ62" s="52">
        <f t="shared" ref="AJ62:AJ65" si="170">Z62+AE62</f>
        <v>0</v>
      </c>
      <c r="AK62" s="52">
        <f t="shared" ref="AK62:AK65" si="171">AA62+AF62</f>
        <v>0</v>
      </c>
      <c r="AL62" s="52">
        <f t="shared" ref="AL62:AL65" si="172">AB62+AG62</f>
        <v>0</v>
      </c>
      <c r="AM62" s="52">
        <f t="shared" ref="AM62:AM65" si="173">AC62+AH62</f>
        <v>0</v>
      </c>
      <c r="AO62" s="31">
        <v>1</v>
      </c>
      <c r="AQ62" s="31"/>
    </row>
    <row r="63" spans="1:43" ht="54" x14ac:dyDescent="0.35">
      <c r="A63" s="258"/>
      <c r="B63" s="240">
        <v>58</v>
      </c>
      <c r="C63" s="251" t="s">
        <v>666</v>
      </c>
      <c r="D63" s="257" t="s">
        <v>672</v>
      </c>
      <c r="E63" s="248" t="s">
        <v>167</v>
      </c>
      <c r="F63" s="252" t="s">
        <v>671</v>
      </c>
      <c r="G63" s="158"/>
      <c r="H63" s="99"/>
      <c r="I63" s="99"/>
      <c r="J63" s="99"/>
      <c r="K63" s="99"/>
      <c r="L63" s="105"/>
      <c r="M63" s="105"/>
      <c r="N63" s="105"/>
      <c r="O63" s="105"/>
      <c r="P63" s="103"/>
      <c r="Q63" s="103"/>
      <c r="R63" s="103"/>
      <c r="S63" s="103"/>
      <c r="T63" s="102">
        <f t="shared" ref="T63" si="174">ROUND(P63+H63,3)</f>
        <v>0</v>
      </c>
      <c r="U63" s="102">
        <f t="shared" ref="U63" si="175">ROUND(Q63+I63,3)</f>
        <v>0</v>
      </c>
      <c r="V63" s="170">
        <f t="shared" ref="V63" si="176">ROUND(R63+J63,3)</f>
        <v>0</v>
      </c>
      <c r="W63" s="102">
        <f t="shared" ref="W63" si="177">ROUND(S63+K63,3)</f>
        <v>0</v>
      </c>
      <c r="X63" s="155"/>
      <c r="Z63" s="52">
        <f t="shared" si="162"/>
        <v>0</v>
      </c>
      <c r="AA63" s="52">
        <f t="shared" si="163"/>
        <v>0</v>
      </c>
      <c r="AB63" s="52">
        <f t="shared" si="164"/>
        <v>0</v>
      </c>
      <c r="AC63" s="52">
        <f t="shared" si="165"/>
        <v>0</v>
      </c>
      <c r="AE63" s="52">
        <f t="shared" si="166"/>
        <v>0</v>
      </c>
      <c r="AF63" s="52">
        <f t="shared" si="167"/>
        <v>0</v>
      </c>
      <c r="AG63" s="52">
        <f t="shared" si="168"/>
        <v>0</v>
      </c>
      <c r="AH63" s="52">
        <f t="shared" si="169"/>
        <v>0</v>
      </c>
      <c r="AJ63" s="52">
        <f t="shared" si="170"/>
        <v>0</v>
      </c>
      <c r="AK63" s="52">
        <f t="shared" si="171"/>
        <v>0</v>
      </c>
      <c r="AL63" s="52">
        <f t="shared" si="172"/>
        <v>0</v>
      </c>
      <c r="AM63" s="52">
        <f t="shared" si="173"/>
        <v>0</v>
      </c>
      <c r="AO63" s="31">
        <v>1</v>
      </c>
      <c r="AQ63" s="31"/>
    </row>
    <row r="64" spans="1:43" ht="54" customHeight="1" x14ac:dyDescent="0.35">
      <c r="A64" s="258"/>
      <c r="B64" s="240">
        <v>59</v>
      </c>
      <c r="C64" s="156"/>
      <c r="D64" s="157"/>
      <c r="E64" s="158"/>
      <c r="F64" s="158"/>
      <c r="G64" s="158"/>
      <c r="H64" s="99"/>
      <c r="I64" s="99"/>
      <c r="J64" s="99"/>
      <c r="K64" s="99"/>
      <c r="L64" s="102"/>
      <c r="M64" s="102"/>
      <c r="N64" s="169"/>
      <c r="O64" s="169"/>
      <c r="P64" s="103"/>
      <c r="Q64" s="103"/>
      <c r="R64" s="103"/>
      <c r="S64" s="103"/>
      <c r="T64" s="105">
        <f t="shared" ref="T64" si="178">ROUND(P64+H64,3)</f>
        <v>0</v>
      </c>
      <c r="U64" s="105">
        <f t="shared" ref="U64" si="179">ROUND(Q64+I64,3)</f>
        <v>0</v>
      </c>
      <c r="V64" s="105">
        <f t="shared" ref="V64" si="180">ROUND(R64+J64,3)</f>
        <v>0</v>
      </c>
      <c r="W64" s="105">
        <f t="shared" ref="W64" si="181">ROUND(S64+K64,3)</f>
        <v>0</v>
      </c>
      <c r="X64" s="155"/>
      <c r="Z64" s="52">
        <f t="shared" ref="Z64" si="182">IF(AND(H64&gt;0,P64=0),L64,0)</f>
        <v>0</v>
      </c>
      <c r="AA64" s="52">
        <f t="shared" ref="AA64" si="183">IF(AND(I64&gt;0,Q64=0),M64,0)</f>
        <v>0</v>
      </c>
      <c r="AB64" s="52">
        <f t="shared" ref="AB64" si="184">IF(AND(J64&gt;0,R64=0),N64,0)</f>
        <v>0</v>
      </c>
      <c r="AC64" s="52">
        <f t="shared" ref="AC64" si="185">IF(AND(K64&gt;0,S64=0),O64,0)</f>
        <v>0</v>
      </c>
      <c r="AE64" s="52">
        <f t="shared" ref="AE64" si="186">IF(AND(H64&gt;0,P64&gt;0),L64,0)</f>
        <v>0</v>
      </c>
      <c r="AF64" s="52">
        <f t="shared" ref="AF64" si="187">IF(AND(I64&gt;0,Q64&gt;0),M64,0)</f>
        <v>0</v>
      </c>
      <c r="AG64" s="52">
        <f t="shared" ref="AG64" si="188">IF(AND(J64&gt;0,R64&gt;0),N64,0)</f>
        <v>0</v>
      </c>
      <c r="AH64" s="52">
        <f t="shared" ref="AH64" si="189">IF(AND(K64&gt;0,S64&gt;0),O64,0)</f>
        <v>0</v>
      </c>
      <c r="AJ64" s="52">
        <f t="shared" ref="AJ64" si="190">Z64+AE64</f>
        <v>0</v>
      </c>
      <c r="AK64" s="52">
        <f t="shared" ref="AK64" si="191">AA64+AF64</f>
        <v>0</v>
      </c>
      <c r="AL64" s="52">
        <f t="shared" ref="AL64" si="192">AB64+AG64</f>
        <v>0</v>
      </c>
      <c r="AM64" s="52">
        <f t="shared" ref="AM64" si="193">AC64+AH64</f>
        <v>0</v>
      </c>
      <c r="AO64" s="31"/>
      <c r="AQ64" s="31"/>
    </row>
    <row r="65" spans="1:43" ht="54" customHeight="1" thickBot="1" x14ac:dyDescent="0.4">
      <c r="A65" s="258"/>
      <c r="B65" s="240">
        <v>60</v>
      </c>
      <c r="C65" s="156"/>
      <c r="D65" s="157"/>
      <c r="E65" s="158"/>
      <c r="F65" s="158"/>
      <c r="G65" s="158"/>
      <c r="H65" s="99"/>
      <c r="I65" s="99"/>
      <c r="J65" s="99"/>
      <c r="K65" s="99"/>
      <c r="L65" s="102"/>
      <c r="M65" s="102"/>
      <c r="N65" s="169"/>
      <c r="O65" s="169"/>
      <c r="P65" s="103"/>
      <c r="Q65" s="103"/>
      <c r="R65" s="103"/>
      <c r="S65" s="103"/>
      <c r="T65" s="105">
        <f t="shared" si="158"/>
        <v>0</v>
      </c>
      <c r="U65" s="105">
        <f t="shared" si="159"/>
        <v>0</v>
      </c>
      <c r="V65" s="105">
        <f t="shared" si="160"/>
        <v>0</v>
      </c>
      <c r="W65" s="105">
        <f t="shared" si="161"/>
        <v>0</v>
      </c>
      <c r="X65" s="155"/>
      <c r="Z65" s="52">
        <f t="shared" si="162"/>
        <v>0</v>
      </c>
      <c r="AA65" s="52">
        <f t="shared" si="163"/>
        <v>0</v>
      </c>
      <c r="AB65" s="52">
        <f t="shared" si="164"/>
        <v>0</v>
      </c>
      <c r="AC65" s="52">
        <f t="shared" si="165"/>
        <v>0</v>
      </c>
      <c r="AE65" s="52">
        <f t="shared" si="166"/>
        <v>0</v>
      </c>
      <c r="AF65" s="52">
        <f t="shared" si="167"/>
        <v>0</v>
      </c>
      <c r="AG65" s="52">
        <f t="shared" si="168"/>
        <v>0</v>
      </c>
      <c r="AH65" s="52">
        <f t="shared" si="169"/>
        <v>0</v>
      </c>
      <c r="AJ65" s="52">
        <f t="shared" si="170"/>
        <v>0</v>
      </c>
      <c r="AK65" s="52">
        <f t="shared" si="171"/>
        <v>0</v>
      </c>
      <c r="AL65" s="52">
        <f t="shared" si="172"/>
        <v>0</v>
      </c>
      <c r="AM65" s="52">
        <f t="shared" si="173"/>
        <v>0</v>
      </c>
      <c r="AO65" s="31"/>
      <c r="AQ65" s="31"/>
    </row>
    <row r="66" spans="1:43" ht="54" customHeight="1" thickBot="1" x14ac:dyDescent="0.4">
      <c r="A66" s="258"/>
      <c r="B66" s="207">
        <v>61</v>
      </c>
      <c r="C66" s="208" t="s">
        <v>357</v>
      </c>
      <c r="D66" s="209"/>
      <c r="E66" s="209"/>
      <c r="F66" s="209"/>
      <c r="G66" s="209"/>
      <c r="H66" s="212">
        <f t="shared" ref="H66:I66" si="194">H61+H62+H63+H64+H65</f>
        <v>0</v>
      </c>
      <c r="I66" s="212">
        <f t="shared" si="194"/>
        <v>0</v>
      </c>
      <c r="J66" s="212">
        <f>J61+J62+J63+J64+J65</f>
        <v>0</v>
      </c>
      <c r="K66" s="212">
        <f>K61+K62+K63+K64+K65</f>
        <v>0</v>
      </c>
      <c r="L66" s="213">
        <f>IF(T66=0,0,(IF(T66&lt;='Paramètres '!$B$5,0,ROUND(('Paramètres '!C$9*(MIN(T66,'Paramètres '!$B$10)-MIN(T66,'Paramètres '!$B$9))+'Paramètres '!C$10*(MIN(T66,'Paramètres '!$B$11)-MIN(T66,'Paramètres '!$B$10))+'Paramètres '!C$11*(MIN(T66,'Paramètres '!$B$12)-MIN(T66,'Paramètres '!$B$11))+'Paramètres '!C$12*(T66-MIN(T66,'Paramètres '!$B$12))),3))*H66/T66))</f>
        <v>0</v>
      </c>
      <c r="M66" s="213">
        <f>IF(U66=0,0,(IF(U66&lt;='Paramètres '!$B$5,0,ROUND(('Paramètres '!D$9*(MIN(U66,'Paramètres '!$B$10)-MIN(U66,'Paramètres '!$B$9))+'Paramètres '!D$10*(MIN(U66,'Paramètres '!$B$11)-MIN(U66,'Paramètres '!$B$10))+'Paramètres '!D$11*(MIN(U66,'Paramètres '!$B$12)-MIN(U66,'Paramètres '!$B$11))+'Paramètres '!D$12*(U66-MIN(U66,'Paramètres '!$B$12))),3))*I66/U66))</f>
        <v>0</v>
      </c>
      <c r="N66" s="213">
        <f>IF(V66=0,0,(IF(V66&lt;='Paramètres '!$B$5,0,ROUND(('Paramètres '!E$9*(MIN(V66,'Paramètres '!$B$10)-MIN(V66,'Paramètres '!$B$9))+'Paramètres '!E$10*(MIN(V66,'Paramètres '!$B$11)-MIN(V66,'Paramètres '!$B$10))+'Paramètres '!E$11*(MIN(V66,'Paramètres '!$B$12)-MIN(V66,'Paramètres '!$B$11))+'Paramètres '!E$12*(V66-MIN(V66,'Paramètres '!$B$12))),3))*J66/V66))</f>
        <v>0</v>
      </c>
      <c r="O66" s="213">
        <f>IF(W66=0,0,(IF(W66&lt;='Paramètres '!$B$5,0,ROUND(('Paramètres '!F$9*(MIN(W66,'Paramètres '!$B$10)-MIN(W66,'Paramètres '!$B$9))+'Paramètres '!F$10*(MIN(W66,'Paramètres '!$B$11)-MIN(W66,'Paramètres '!$B$10))+'Paramètres '!F$11*(MIN(W66,'Paramètres '!$B$12)-MIN(W66,'Paramètres '!$B$11))+'Paramètres '!F$12*(W66-MIN(W66,'Paramètres '!$B$12))),3))*K66/W66))</f>
        <v>0</v>
      </c>
      <c r="P66" s="215">
        <f t="shared" ref="P66:Q66" si="195">P61+P62+P63+P64+P65</f>
        <v>0</v>
      </c>
      <c r="Q66" s="215">
        <f t="shared" si="195"/>
        <v>0</v>
      </c>
      <c r="R66" s="215">
        <f>R61+R62+R63+R64+R65</f>
        <v>0</v>
      </c>
      <c r="S66" s="215">
        <f>S61+S62+S63+S64+S65</f>
        <v>0</v>
      </c>
      <c r="T66" s="216">
        <f t="shared" si="158"/>
        <v>0</v>
      </c>
      <c r="U66" s="216">
        <f t="shared" si="159"/>
        <v>0</v>
      </c>
      <c r="V66" s="216">
        <f t="shared" ref="V66:V67" si="196">ROUND(R66+J66,3)</f>
        <v>0</v>
      </c>
      <c r="W66" s="216">
        <f t="shared" ref="W66:W67" si="197">ROUND(S66+K66,3)</f>
        <v>0</v>
      </c>
      <c r="X66" s="214">
        <f t="shared" ref="X66" si="198">ROUND(SUM(L66:O66),3)</f>
        <v>0</v>
      </c>
      <c r="Z66" s="52">
        <f t="shared" ref="Z66" si="199">IF(AND(H66&gt;0,P66=0),L66,0)</f>
        <v>0</v>
      </c>
      <c r="AA66" s="52">
        <f t="shared" ref="AA66" si="200">IF(AND(I66&gt;0,Q66=0),M66,0)</f>
        <v>0</v>
      </c>
      <c r="AB66" s="52">
        <f t="shared" ref="AB66" si="201">IF(AND(J66&gt;0,R66=0),N66,0)</f>
        <v>0</v>
      </c>
      <c r="AC66" s="52">
        <f t="shared" ref="AC66" si="202">IF(AND(K66&gt;0,S66=0),O66,0)</f>
        <v>0</v>
      </c>
      <c r="AE66" s="52">
        <f t="shared" ref="AE66" si="203">IF(AND(H66&gt;0,P66&gt;0),L66,0)</f>
        <v>0</v>
      </c>
      <c r="AF66" s="52">
        <f t="shared" ref="AF66" si="204">IF(AND(I66&gt;0,Q66&gt;0),M66,0)</f>
        <v>0</v>
      </c>
      <c r="AG66" s="52">
        <f t="shared" ref="AG66" si="205">IF(AND(J66&gt;0,R66&gt;0),N66,0)</f>
        <v>0</v>
      </c>
      <c r="AH66" s="52">
        <f t="shared" ref="AH66" si="206">IF(AND(K66&gt;0,S66&gt;0),O66,0)</f>
        <v>0</v>
      </c>
      <c r="AJ66" s="52">
        <f t="shared" ref="AJ66" si="207">Z66+AE66</f>
        <v>0</v>
      </c>
      <c r="AK66" s="52">
        <f t="shared" ref="AK66" si="208">AA66+AF66</f>
        <v>0</v>
      </c>
      <c r="AL66" s="52">
        <f t="shared" ref="AL66" si="209">AB66+AG66</f>
        <v>0</v>
      </c>
      <c r="AM66" s="52">
        <f t="shared" ref="AM66" si="210">AC66+AH66</f>
        <v>0</v>
      </c>
      <c r="AO66" s="31">
        <v>1</v>
      </c>
      <c r="AQ66" s="31"/>
    </row>
    <row r="67" spans="1:43" ht="84" customHeight="1" x14ac:dyDescent="0.35">
      <c r="A67" s="45" t="s">
        <v>15</v>
      </c>
      <c r="B67" s="217">
        <v>62</v>
      </c>
      <c r="C67" s="146" t="s">
        <v>203</v>
      </c>
      <c r="D67" s="147" t="s">
        <v>146</v>
      </c>
      <c r="E67" s="148" t="s">
        <v>189</v>
      </c>
      <c r="F67" s="146" t="s">
        <v>89</v>
      </c>
      <c r="G67" s="149" t="s">
        <v>399</v>
      </c>
      <c r="H67" s="150"/>
      <c r="I67" s="150"/>
      <c r="J67" s="150"/>
      <c r="K67" s="150"/>
      <c r="L67" s="105"/>
      <c r="M67" s="105"/>
      <c r="N67" s="105"/>
      <c r="O67" s="105"/>
      <c r="P67" s="153"/>
      <c r="Q67" s="153"/>
      <c r="R67" s="153"/>
      <c r="S67" s="153"/>
      <c r="T67" s="151">
        <f t="shared" ref="T67" si="211">ROUND(P67+H67,3)</f>
        <v>0</v>
      </c>
      <c r="U67" s="151">
        <f t="shared" ref="U67" si="212">ROUND(Q67+I67,3)</f>
        <v>0</v>
      </c>
      <c r="V67" s="151">
        <f t="shared" si="196"/>
        <v>0</v>
      </c>
      <c r="W67" s="151">
        <f t="shared" si="197"/>
        <v>0</v>
      </c>
      <c r="X67" s="154"/>
      <c r="Z67" s="52">
        <f t="shared" si="15"/>
        <v>0</v>
      </c>
      <c r="AA67" s="52">
        <f t="shared" si="16"/>
        <v>0</v>
      </c>
      <c r="AB67" s="52">
        <f t="shared" si="17"/>
        <v>0</v>
      </c>
      <c r="AC67" s="52">
        <f t="shared" si="18"/>
        <v>0</v>
      </c>
      <c r="AE67" s="52">
        <f t="shared" si="19"/>
        <v>0</v>
      </c>
      <c r="AF67" s="52">
        <f t="shared" si="20"/>
        <v>0</v>
      </c>
      <c r="AG67" s="52">
        <f t="shared" si="21"/>
        <v>0</v>
      </c>
      <c r="AH67" s="52">
        <f t="shared" si="22"/>
        <v>0</v>
      </c>
      <c r="AJ67" s="52">
        <f t="shared" si="23"/>
        <v>0</v>
      </c>
      <c r="AK67" s="52">
        <f t="shared" si="24"/>
        <v>0</v>
      </c>
      <c r="AL67" s="52">
        <f t="shared" si="25"/>
        <v>0</v>
      </c>
      <c r="AM67" s="52">
        <f t="shared" si="26"/>
        <v>0</v>
      </c>
      <c r="AO67" s="31">
        <v>0</v>
      </c>
      <c r="AQ67" s="31"/>
    </row>
    <row r="68" spans="1:43" ht="77.25" customHeight="1" x14ac:dyDescent="0.35">
      <c r="A68" s="45" t="s">
        <v>15</v>
      </c>
      <c r="B68" s="205">
        <v>63</v>
      </c>
      <c r="C68" s="54" t="s">
        <v>204</v>
      </c>
      <c r="D68" s="50" t="s">
        <v>146</v>
      </c>
      <c r="E68" s="51" t="s">
        <v>189</v>
      </c>
      <c r="F68" s="54" t="s">
        <v>90</v>
      </c>
      <c r="G68" s="53"/>
      <c r="H68" s="99"/>
      <c r="I68" s="99"/>
      <c r="J68" s="99"/>
      <c r="K68" s="99"/>
      <c r="L68" s="105"/>
      <c r="M68" s="105"/>
      <c r="N68" s="105"/>
      <c r="O68" s="105"/>
      <c r="P68" s="103"/>
      <c r="Q68" s="103"/>
      <c r="R68" s="103"/>
      <c r="S68" s="103"/>
      <c r="T68" s="102">
        <f t="shared" ref="T68" si="213">ROUND(P68+H68,3)</f>
        <v>0</v>
      </c>
      <c r="U68" s="102">
        <f t="shared" ref="U68" si="214">ROUND(Q68+I68,3)</f>
        <v>0</v>
      </c>
      <c r="V68" s="102">
        <f t="shared" ref="V68" si="215">ROUND(R68+J68,3)</f>
        <v>0</v>
      </c>
      <c r="W68" s="102">
        <f t="shared" ref="W68" si="216">ROUND(S68+K68,3)</f>
        <v>0</v>
      </c>
      <c r="X68" s="104"/>
      <c r="Z68" s="52">
        <f t="shared" si="15"/>
        <v>0</v>
      </c>
      <c r="AA68" s="52">
        <f t="shared" si="16"/>
        <v>0</v>
      </c>
      <c r="AB68" s="52">
        <f t="shared" si="17"/>
        <v>0</v>
      </c>
      <c r="AC68" s="52">
        <f t="shared" si="18"/>
        <v>0</v>
      </c>
      <c r="AE68" s="52">
        <f t="shared" si="19"/>
        <v>0</v>
      </c>
      <c r="AF68" s="52">
        <f t="shared" si="20"/>
        <v>0</v>
      </c>
      <c r="AG68" s="52">
        <f t="shared" si="21"/>
        <v>0</v>
      </c>
      <c r="AH68" s="52">
        <f t="shared" si="22"/>
        <v>0</v>
      </c>
      <c r="AJ68" s="52">
        <f t="shared" si="23"/>
        <v>0</v>
      </c>
      <c r="AK68" s="52">
        <f t="shared" si="24"/>
        <v>0</v>
      </c>
      <c r="AL68" s="52">
        <f t="shared" si="25"/>
        <v>0</v>
      </c>
      <c r="AM68" s="52">
        <f t="shared" si="26"/>
        <v>0</v>
      </c>
      <c r="AO68" s="31">
        <v>0</v>
      </c>
      <c r="AQ68" s="31"/>
    </row>
    <row r="69" spans="1:43" ht="54" customHeight="1" x14ac:dyDescent="0.35">
      <c r="A69" s="45"/>
      <c r="B69" s="205">
        <v>64</v>
      </c>
      <c r="C69" s="156"/>
      <c r="D69" s="157"/>
      <c r="E69" s="158"/>
      <c r="F69" s="158"/>
      <c r="G69" s="158"/>
      <c r="H69" s="99"/>
      <c r="I69" s="99"/>
      <c r="J69" s="99"/>
      <c r="K69" s="99"/>
      <c r="L69" s="169"/>
      <c r="M69" s="169"/>
      <c r="N69" s="169"/>
      <c r="O69" s="169"/>
      <c r="P69" s="103"/>
      <c r="Q69" s="103"/>
      <c r="R69" s="103"/>
      <c r="S69" s="103"/>
      <c r="T69" s="102">
        <f t="shared" ref="T69:T72" si="217">ROUND(P69+H69,3)</f>
        <v>0</v>
      </c>
      <c r="U69" s="102">
        <f t="shared" ref="U69:U72" si="218">ROUND(Q69+I69,3)</f>
        <v>0</v>
      </c>
      <c r="V69" s="102">
        <f t="shared" ref="V69:V71" si="219">ROUND(R69+J69,3)</f>
        <v>0</v>
      </c>
      <c r="W69" s="102">
        <f t="shared" ref="W69:W71" si="220">ROUND(S69+K69,3)</f>
        <v>0</v>
      </c>
      <c r="X69" s="104"/>
      <c r="Z69" s="52">
        <f t="shared" ref="Z69:Z71" si="221">IF(AND(H69&gt;0,P69=0),L69,0)</f>
        <v>0</v>
      </c>
      <c r="AA69" s="52">
        <f t="shared" ref="AA69:AA71" si="222">IF(AND(I69&gt;0,Q69=0),M69,0)</f>
        <v>0</v>
      </c>
      <c r="AB69" s="52">
        <f t="shared" ref="AB69:AB71" si="223">IF(AND(J69&gt;0,R69=0),N69,0)</f>
        <v>0</v>
      </c>
      <c r="AC69" s="52">
        <f t="shared" ref="AC69:AC71" si="224">IF(AND(K69&gt;0,S69=0),O69,0)</f>
        <v>0</v>
      </c>
      <c r="AE69" s="52">
        <f t="shared" ref="AE69:AE71" si="225">IF(AND(H69&gt;0,P69&gt;0),L69,0)</f>
        <v>0</v>
      </c>
      <c r="AF69" s="52">
        <f t="shared" ref="AF69:AF71" si="226">IF(AND(I69&gt;0,Q69&gt;0),M69,0)</f>
        <v>0</v>
      </c>
      <c r="AG69" s="52">
        <f t="shared" ref="AG69:AG71" si="227">IF(AND(J69&gt;0,R69&gt;0),N69,0)</f>
        <v>0</v>
      </c>
      <c r="AH69" s="52">
        <f t="shared" ref="AH69:AH71" si="228">IF(AND(K69&gt;0,S69&gt;0),O69,0)</f>
        <v>0</v>
      </c>
      <c r="AJ69" s="52">
        <f t="shared" ref="AJ69:AJ71" si="229">Z69+AE69</f>
        <v>0</v>
      </c>
      <c r="AK69" s="52">
        <f t="shared" ref="AK69:AK71" si="230">AA69+AF69</f>
        <v>0</v>
      </c>
      <c r="AL69" s="52">
        <f t="shared" ref="AL69:AL71" si="231">AB69+AG69</f>
        <v>0</v>
      </c>
      <c r="AM69" s="52">
        <f t="shared" ref="AM69:AM71" si="232">AC69+AH69</f>
        <v>0</v>
      </c>
      <c r="AO69" s="31"/>
      <c r="AQ69" s="31"/>
    </row>
    <row r="70" spans="1:43" ht="54" customHeight="1" x14ac:dyDescent="0.35">
      <c r="A70" s="45"/>
      <c r="B70" s="205">
        <v>65</v>
      </c>
      <c r="C70" s="156"/>
      <c r="D70" s="157"/>
      <c r="E70" s="158"/>
      <c r="F70" s="158"/>
      <c r="G70" s="158"/>
      <c r="H70" s="99"/>
      <c r="I70" s="99"/>
      <c r="J70" s="99"/>
      <c r="K70" s="99"/>
      <c r="L70" s="169"/>
      <c r="M70" s="169"/>
      <c r="N70" s="169"/>
      <c r="O70" s="169"/>
      <c r="P70" s="103"/>
      <c r="Q70" s="103"/>
      <c r="R70" s="103"/>
      <c r="S70" s="103"/>
      <c r="T70" s="102">
        <f t="shared" si="217"/>
        <v>0</v>
      </c>
      <c r="U70" s="102">
        <f t="shared" si="218"/>
        <v>0</v>
      </c>
      <c r="V70" s="102">
        <f t="shared" si="219"/>
        <v>0</v>
      </c>
      <c r="W70" s="102">
        <f t="shared" si="220"/>
        <v>0</v>
      </c>
      <c r="X70" s="104"/>
      <c r="Z70" s="52">
        <f t="shared" si="221"/>
        <v>0</v>
      </c>
      <c r="AA70" s="52">
        <f t="shared" si="222"/>
        <v>0</v>
      </c>
      <c r="AB70" s="52">
        <f t="shared" si="223"/>
        <v>0</v>
      </c>
      <c r="AC70" s="52">
        <f t="shared" si="224"/>
        <v>0</v>
      </c>
      <c r="AE70" s="52">
        <f t="shared" si="225"/>
        <v>0</v>
      </c>
      <c r="AF70" s="52">
        <f t="shared" si="226"/>
        <v>0</v>
      </c>
      <c r="AG70" s="52">
        <f t="shared" si="227"/>
        <v>0</v>
      </c>
      <c r="AH70" s="52">
        <f t="shared" si="228"/>
        <v>0</v>
      </c>
      <c r="AJ70" s="52">
        <f t="shared" si="229"/>
        <v>0</v>
      </c>
      <c r="AK70" s="52">
        <f t="shared" si="230"/>
        <v>0</v>
      </c>
      <c r="AL70" s="52">
        <f t="shared" si="231"/>
        <v>0</v>
      </c>
      <c r="AM70" s="52">
        <f t="shared" si="232"/>
        <v>0</v>
      </c>
      <c r="AO70" s="31"/>
      <c r="AQ70" s="31"/>
    </row>
    <row r="71" spans="1:43" ht="54" customHeight="1" thickBot="1" x14ac:dyDescent="0.4">
      <c r="A71" s="45"/>
      <c r="B71" s="217">
        <v>66</v>
      </c>
      <c r="C71" s="156"/>
      <c r="D71" s="157"/>
      <c r="E71" s="158"/>
      <c r="F71" s="158"/>
      <c r="G71" s="158"/>
      <c r="H71" s="99"/>
      <c r="I71" s="99"/>
      <c r="J71" s="99"/>
      <c r="K71" s="99"/>
      <c r="L71" s="169"/>
      <c r="M71" s="169"/>
      <c r="N71" s="169"/>
      <c r="O71" s="169"/>
      <c r="P71" s="103"/>
      <c r="Q71" s="103"/>
      <c r="R71" s="103"/>
      <c r="S71" s="103"/>
      <c r="T71" s="102">
        <f t="shared" si="217"/>
        <v>0</v>
      </c>
      <c r="U71" s="102">
        <f t="shared" si="218"/>
        <v>0</v>
      </c>
      <c r="V71" s="102">
        <f t="shared" si="219"/>
        <v>0</v>
      </c>
      <c r="W71" s="102">
        <f t="shared" si="220"/>
        <v>0</v>
      </c>
      <c r="X71" s="104"/>
      <c r="Z71" s="52">
        <f t="shared" si="221"/>
        <v>0</v>
      </c>
      <c r="AA71" s="52">
        <f t="shared" si="222"/>
        <v>0</v>
      </c>
      <c r="AB71" s="52">
        <f t="shared" si="223"/>
        <v>0</v>
      </c>
      <c r="AC71" s="52">
        <f t="shared" si="224"/>
        <v>0</v>
      </c>
      <c r="AE71" s="52">
        <f t="shared" si="225"/>
        <v>0</v>
      </c>
      <c r="AF71" s="52">
        <f t="shared" si="226"/>
        <v>0</v>
      </c>
      <c r="AG71" s="52">
        <f t="shared" si="227"/>
        <v>0</v>
      </c>
      <c r="AH71" s="52">
        <f t="shared" si="228"/>
        <v>0</v>
      </c>
      <c r="AJ71" s="52">
        <f t="shared" si="229"/>
        <v>0</v>
      </c>
      <c r="AK71" s="52">
        <f t="shared" si="230"/>
        <v>0</v>
      </c>
      <c r="AL71" s="52">
        <f t="shared" si="231"/>
        <v>0</v>
      </c>
      <c r="AM71" s="52">
        <f t="shared" si="232"/>
        <v>0</v>
      </c>
      <c r="AO71" s="31"/>
      <c r="AQ71" s="31"/>
    </row>
    <row r="72" spans="1:43" ht="54" customHeight="1" thickBot="1" x14ac:dyDescent="0.4">
      <c r="A72" s="45"/>
      <c r="B72" s="207">
        <v>67</v>
      </c>
      <c r="C72" s="208" t="s">
        <v>358</v>
      </c>
      <c r="D72" s="209"/>
      <c r="E72" s="209"/>
      <c r="F72" s="211"/>
      <c r="G72" s="211"/>
      <c r="H72" s="212">
        <f t="shared" ref="H72:I72" si="233">H67+H68+H69+H70+H71</f>
        <v>0</v>
      </c>
      <c r="I72" s="212">
        <f t="shared" si="233"/>
        <v>0</v>
      </c>
      <c r="J72" s="212">
        <f>J67+J68+J69+J70+J71</f>
        <v>0</v>
      </c>
      <c r="K72" s="212">
        <f>K67+K68+K69+K70+K71</f>
        <v>0</v>
      </c>
      <c r="L72" s="213">
        <f>IF(T72=0,0,(IF(T72&lt;='Paramètres '!$B$5,0,ROUND(('Paramètres '!C$9*(MIN(T72,'Paramètres '!$B$10)-MIN(T72,'Paramètres '!$B$9))+'Paramètres '!C$10*(MIN(T72,'Paramètres '!$B$11)-MIN(T72,'Paramètres '!$B$10))+'Paramètres '!C$11*(MIN(T72,'Paramètres '!$B$12)-MIN(T72,'Paramètres '!$B$11))+'Paramètres '!C$12*(T72-MIN(T72,'Paramètres '!$B$12))),3))*H72/T72))</f>
        <v>0</v>
      </c>
      <c r="M72" s="213">
        <f>IF(U72=0,0,(IF(U72&lt;='Paramètres '!$B$5,0,ROUND(('Paramètres '!D$9*(MIN(U72,'Paramètres '!$B$10)-MIN(U72,'Paramètres '!$B$9))+'Paramètres '!D$10*(MIN(U72,'Paramètres '!$B$11)-MIN(U72,'Paramètres '!$B$10))+'Paramètres '!D$11*(MIN(U72,'Paramètres '!$B$12)-MIN(U72,'Paramètres '!$B$11))+'Paramètres '!D$12*(U72-MIN(U72,'Paramètres '!$B$12))),3))*I72/U72))</f>
        <v>0</v>
      </c>
      <c r="N72" s="213">
        <f>IF(V72=0,0,(IF(V72&lt;='Paramètres '!$B$5,0,ROUND(('Paramètres '!E$9*(MIN(V72,'Paramètres '!$B$10)-MIN(V72,'Paramètres '!$B$9))+'Paramètres '!E$10*(MIN(V72,'Paramètres '!$B$11)-MIN(V72,'Paramètres '!$B$10))+'Paramètres '!E$11*(MIN(V72,'Paramètres '!$B$12)-MIN(V72,'Paramètres '!$B$11))+'Paramètres '!E$12*(V72-MIN(V72,'Paramètres '!$B$12))),3))*J72/V72))</f>
        <v>0</v>
      </c>
      <c r="O72" s="213">
        <f>IF(W72=0,0,(IF(W72&lt;='Paramètres '!$B$5,0,ROUND(('Paramètres '!F$9*(MIN(W72,'Paramètres '!$B$10)-MIN(W72,'Paramètres '!$B$9))+'Paramètres '!F$10*(MIN(W72,'Paramètres '!$B$11)-MIN(W72,'Paramètres '!$B$10))+'Paramètres '!F$11*(MIN(W72,'Paramètres '!$B$12)-MIN(W72,'Paramètres '!$B$11))+'Paramètres '!F$12*(W72-MIN(W72,'Paramètres '!$B$12))),3))*K72/W72))</f>
        <v>0</v>
      </c>
      <c r="P72" s="215">
        <f t="shared" ref="P72:Q72" si="234">P67+P68+P69+P70+P71</f>
        <v>0</v>
      </c>
      <c r="Q72" s="215">
        <f t="shared" si="234"/>
        <v>0</v>
      </c>
      <c r="R72" s="215">
        <f>R67+R68+R69+R70+R71</f>
        <v>0</v>
      </c>
      <c r="S72" s="215">
        <f>S67+S68+S69+S70+S71</f>
        <v>0</v>
      </c>
      <c r="T72" s="216">
        <f t="shared" si="217"/>
        <v>0</v>
      </c>
      <c r="U72" s="216">
        <f t="shared" si="218"/>
        <v>0</v>
      </c>
      <c r="V72" s="216">
        <f t="shared" ref="V72" si="235">ROUND(R72+J72,3)</f>
        <v>0</v>
      </c>
      <c r="W72" s="216">
        <f t="shared" ref="W72" si="236">ROUND(S72+K72,3)</f>
        <v>0</v>
      </c>
      <c r="X72" s="214">
        <f t="shared" ref="X72" si="237">ROUND(SUM(L72:O72),3)</f>
        <v>0</v>
      </c>
      <c r="Z72" s="52">
        <f t="shared" ref="Z72" si="238">IF(AND(H72&gt;0,P72=0),L72,0)</f>
        <v>0</v>
      </c>
      <c r="AA72" s="52">
        <f t="shared" ref="AA72" si="239">IF(AND(I72&gt;0,Q72=0),M72,0)</f>
        <v>0</v>
      </c>
      <c r="AB72" s="52">
        <f t="shared" ref="AB72" si="240">IF(AND(J72&gt;0,R72=0),N72,0)</f>
        <v>0</v>
      </c>
      <c r="AC72" s="52">
        <f t="shared" ref="AC72" si="241">IF(AND(K72&gt;0,S72=0),O72,0)</f>
        <v>0</v>
      </c>
      <c r="AE72" s="52">
        <f t="shared" ref="AE72" si="242">IF(AND(H72&gt;0,P72&gt;0),L72,0)</f>
        <v>0</v>
      </c>
      <c r="AF72" s="52">
        <f t="shared" ref="AF72" si="243">IF(AND(I72&gt;0,Q72&gt;0),M72,0)</f>
        <v>0</v>
      </c>
      <c r="AG72" s="52">
        <f t="shared" ref="AG72" si="244">IF(AND(J72&gt;0,R72&gt;0),N72,0)</f>
        <v>0</v>
      </c>
      <c r="AH72" s="52">
        <f t="shared" ref="AH72" si="245">IF(AND(K72&gt;0,S72&gt;0),O72,0)</f>
        <v>0</v>
      </c>
      <c r="AJ72" s="52">
        <f t="shared" ref="AJ72" si="246">Z72+AE72</f>
        <v>0</v>
      </c>
      <c r="AK72" s="52">
        <f t="shared" ref="AK72" si="247">AA72+AF72</f>
        <v>0</v>
      </c>
      <c r="AL72" s="52">
        <f t="shared" ref="AL72" si="248">AB72+AG72</f>
        <v>0</v>
      </c>
      <c r="AM72" s="52">
        <f t="shared" ref="AM72" si="249">AC72+AH72</f>
        <v>0</v>
      </c>
      <c r="AO72" s="31">
        <v>0</v>
      </c>
      <c r="AQ72" s="31"/>
    </row>
    <row r="73" spans="1:43" ht="54" customHeight="1" x14ac:dyDescent="0.35">
      <c r="A73" s="45" t="s">
        <v>15</v>
      </c>
      <c r="B73" s="184">
        <v>68</v>
      </c>
      <c r="C73" s="140" t="s">
        <v>931</v>
      </c>
      <c r="D73" s="141" t="s">
        <v>205</v>
      </c>
      <c r="E73" s="142" t="s">
        <v>206</v>
      </c>
      <c r="F73" s="140" t="s">
        <v>932</v>
      </c>
      <c r="G73" s="143"/>
      <c r="H73" s="99"/>
      <c r="I73" s="99"/>
      <c r="J73" s="99"/>
      <c r="K73" s="99"/>
      <c r="L73" s="102">
        <f>IF(T73=0,0,(IF(T73&lt;='Paramètres '!$B$5,0,ROUND(('Paramètres '!C$9*(MIN(T73,'Paramètres '!$B$10)-MIN(T73,'Paramètres '!$B$9))+'Paramètres '!C$10*(MIN(T73,'Paramètres '!$B$11)-MIN(T73,'Paramètres '!$B$10))+'Paramètres '!C$11*(MIN(T73,'Paramètres '!$B$12)-MIN(T73,'Paramètres '!$B$11))+'Paramètres '!C$12*(T73-MIN(T73,'Paramètres '!$B$12))),3))*H73/T73))</f>
        <v>0</v>
      </c>
      <c r="M73" s="102">
        <f>IF(U73=0,0,(IF(U73&lt;='Paramètres '!$B$5,0,ROUND(('Paramètres '!D$9*(MIN(U73,'Paramètres '!$B$10)-MIN(U73,'Paramètres '!$B$9))+'Paramètres '!D$10*(MIN(U73,'Paramètres '!$B$11)-MIN(U73,'Paramètres '!$B$10))+'Paramètres '!D$11*(MIN(U73,'Paramètres '!$B$12)-MIN(U73,'Paramètres '!$B$11))+'Paramètres '!D$12*(U73-MIN(U73,'Paramètres '!$B$12))),3))*I73/U73))</f>
        <v>0</v>
      </c>
      <c r="N73" s="102">
        <f>IF(V73=0,0,(IF(V73&lt;='Paramètres '!$B$5,0,ROUND(('Paramètres '!E$9*(MIN(V73,'Paramètres '!$B$10)-MIN(V73,'Paramètres '!$B$9))+'Paramètres '!E$10*(MIN(V73,'Paramètres '!$B$11)-MIN(V73,'Paramètres '!$B$10))+'Paramètres '!E$11*(MIN(V73,'Paramètres '!$B$12)-MIN(V73,'Paramètres '!$B$11))+'Paramètres '!E$12*(V73-MIN(V73,'Paramètres '!$B$12))),3))*J73/V73))</f>
        <v>0</v>
      </c>
      <c r="O73" s="102">
        <f>IF(W73=0,0,(IF(W73&lt;='Paramètres '!$B$5,0,ROUND(('Paramètres '!F$9*(MIN(W73,'Paramètres '!$B$10)-MIN(W73,'Paramètres '!$B$9))+'Paramètres '!F$10*(MIN(W73,'Paramètres '!$B$11)-MIN(W73,'Paramètres '!$B$10))+'Paramètres '!F$11*(MIN(W73,'Paramètres '!$B$12)-MIN(W73,'Paramètres '!$B$11))+'Paramètres '!F$12*(W73-MIN(W73,'Paramètres '!$B$12))),3))*K73/W73))</f>
        <v>0</v>
      </c>
      <c r="P73" s="103"/>
      <c r="Q73" s="103"/>
      <c r="R73" s="103"/>
      <c r="S73" s="103"/>
      <c r="T73" s="144">
        <f t="shared" si="11"/>
        <v>0</v>
      </c>
      <c r="U73" s="144">
        <f t="shared" si="12"/>
        <v>0</v>
      </c>
      <c r="V73" s="144">
        <f t="shared" si="13"/>
        <v>0</v>
      </c>
      <c r="W73" s="144">
        <f t="shared" si="14"/>
        <v>0</v>
      </c>
      <c r="X73" s="145">
        <f t="shared" si="76"/>
        <v>0</v>
      </c>
      <c r="Z73" s="52">
        <f t="shared" si="15"/>
        <v>0</v>
      </c>
      <c r="AA73" s="52">
        <f t="shared" si="16"/>
        <v>0</v>
      </c>
      <c r="AB73" s="52">
        <f t="shared" si="17"/>
        <v>0</v>
      </c>
      <c r="AC73" s="52">
        <f t="shared" si="18"/>
        <v>0</v>
      </c>
      <c r="AE73" s="52">
        <f t="shared" si="19"/>
        <v>0</v>
      </c>
      <c r="AF73" s="52">
        <f t="shared" si="20"/>
        <v>0</v>
      </c>
      <c r="AG73" s="52">
        <f t="shared" si="21"/>
        <v>0</v>
      </c>
      <c r="AH73" s="52">
        <f t="shared" si="22"/>
        <v>0</v>
      </c>
      <c r="AJ73" s="52">
        <f t="shared" si="23"/>
        <v>0</v>
      </c>
      <c r="AK73" s="52">
        <f t="shared" si="24"/>
        <v>0</v>
      </c>
      <c r="AL73" s="52">
        <f t="shared" si="25"/>
        <v>0</v>
      </c>
      <c r="AM73" s="52">
        <f t="shared" si="26"/>
        <v>0</v>
      </c>
      <c r="AO73" s="31">
        <v>1</v>
      </c>
      <c r="AQ73" s="31"/>
    </row>
    <row r="74" spans="1:43" ht="54" customHeight="1" thickBot="1" x14ac:dyDescent="0.4">
      <c r="A74" s="45" t="s">
        <v>15</v>
      </c>
      <c r="B74" s="259">
        <v>69</v>
      </c>
      <c r="C74" s="156" t="s">
        <v>207</v>
      </c>
      <c r="D74" s="157" t="s">
        <v>147</v>
      </c>
      <c r="E74" s="158" t="s">
        <v>167</v>
      </c>
      <c r="F74" s="156" t="s">
        <v>91</v>
      </c>
      <c r="G74" s="159"/>
      <c r="H74" s="160"/>
      <c r="I74" s="160"/>
      <c r="J74" s="160"/>
      <c r="K74" s="160"/>
      <c r="L74" s="161">
        <f>IF(T74=0,0,(IF(T74&lt;='Paramètres '!$B$5,0,ROUND(('Paramètres '!C$9*(MIN(T74,'Paramètres '!$B$10)-MIN(T74,'Paramètres '!$B$9))+'Paramètres '!C$10*(MIN(T74,'Paramètres '!$B$11)-MIN(T74,'Paramètres '!$B$10))+'Paramètres '!C$11*(MIN(T74,'Paramètres '!$B$12)-MIN(T74,'Paramètres '!$B$11))+'Paramètres '!C$12*(T74-MIN(T74,'Paramètres '!$B$12))),3))*H74/T74))</f>
        <v>0</v>
      </c>
      <c r="M74" s="161">
        <f>IF(U74=0,0,(IF(U74&lt;='Paramètres '!$B$5,0,ROUND(('Paramètres '!D$9*(MIN(U74,'Paramètres '!$B$10)-MIN(U74,'Paramètres '!$B$9))+'Paramètres '!D$10*(MIN(U74,'Paramètres '!$B$11)-MIN(U74,'Paramètres '!$B$10))+'Paramètres '!D$11*(MIN(U74,'Paramètres '!$B$12)-MIN(U74,'Paramètres '!$B$11))+'Paramètres '!D$12*(U74-MIN(U74,'Paramètres '!$B$12))),3))*I74/U74))</f>
        <v>0</v>
      </c>
      <c r="N74" s="161">
        <f>IF(V74=0,0,(IF(V74&lt;='Paramètres '!$B$5,0,ROUND(('Paramètres '!E$9*(MIN(V74,'Paramètres '!$B$10)-MIN(V74,'Paramètres '!$B$9))+'Paramètres '!E$10*(MIN(V74,'Paramètres '!$B$11)-MIN(V74,'Paramètres '!$B$10))+'Paramètres '!E$11*(MIN(V74,'Paramètres '!$B$12)-MIN(V74,'Paramètres '!$B$11))+'Paramètres '!E$12*(V74-MIN(V74,'Paramètres '!$B$12))),3))*J74/V74))</f>
        <v>0</v>
      </c>
      <c r="O74" s="161">
        <f>IF(W74=0,0,(IF(W74&lt;='Paramètres '!$B$5,0,ROUND(('Paramètres '!F$9*(MIN(W74,'Paramètres '!$B$10)-MIN(W74,'Paramètres '!$B$9))+'Paramètres '!F$10*(MIN(W74,'Paramètres '!$B$11)-MIN(W74,'Paramètres '!$B$10))+'Paramètres '!F$11*(MIN(W74,'Paramètres '!$B$12)-MIN(W74,'Paramètres '!$B$11))+'Paramètres '!F$12*(W74-MIN(W74,'Paramètres '!$B$12))),3))*K74/W74))</f>
        <v>0</v>
      </c>
      <c r="P74" s="162"/>
      <c r="Q74" s="162"/>
      <c r="R74" s="162"/>
      <c r="S74" s="162"/>
      <c r="T74" s="161">
        <f t="shared" si="11"/>
        <v>0</v>
      </c>
      <c r="U74" s="161">
        <f t="shared" si="12"/>
        <v>0</v>
      </c>
      <c r="V74" s="161">
        <f t="shared" si="13"/>
        <v>0</v>
      </c>
      <c r="W74" s="161">
        <f t="shared" si="14"/>
        <v>0</v>
      </c>
      <c r="X74" s="163">
        <f t="shared" si="76"/>
        <v>0</v>
      </c>
      <c r="Z74" s="52">
        <f t="shared" si="15"/>
        <v>0</v>
      </c>
      <c r="AA74" s="52">
        <f t="shared" si="16"/>
        <v>0</v>
      </c>
      <c r="AB74" s="52">
        <f t="shared" si="17"/>
        <v>0</v>
      </c>
      <c r="AC74" s="52">
        <f t="shared" si="18"/>
        <v>0</v>
      </c>
      <c r="AE74" s="52">
        <f t="shared" si="19"/>
        <v>0</v>
      </c>
      <c r="AF74" s="52">
        <f t="shared" si="20"/>
        <v>0</v>
      </c>
      <c r="AG74" s="52">
        <f t="shared" si="21"/>
        <v>0</v>
      </c>
      <c r="AH74" s="52">
        <f t="shared" si="22"/>
        <v>0</v>
      </c>
      <c r="AJ74" s="52">
        <f t="shared" si="23"/>
        <v>0</v>
      </c>
      <c r="AK74" s="52">
        <f t="shared" si="24"/>
        <v>0</v>
      </c>
      <c r="AL74" s="52">
        <f t="shared" si="25"/>
        <v>0</v>
      </c>
      <c r="AM74" s="52">
        <f t="shared" si="26"/>
        <v>0</v>
      </c>
      <c r="AO74" s="31">
        <v>1</v>
      </c>
      <c r="AQ74" s="31"/>
    </row>
    <row r="75" spans="1:43" ht="54" customHeight="1" x14ac:dyDescent="0.35">
      <c r="A75" s="258" t="s">
        <v>15</v>
      </c>
      <c r="B75" s="204">
        <v>70</v>
      </c>
      <c r="C75" s="146" t="s">
        <v>646</v>
      </c>
      <c r="D75" s="147" t="s">
        <v>208</v>
      </c>
      <c r="E75" s="148" t="s">
        <v>167</v>
      </c>
      <c r="F75" s="146" t="s">
        <v>670</v>
      </c>
      <c r="G75" s="149"/>
      <c r="H75" s="150"/>
      <c r="I75" s="150"/>
      <c r="J75" s="150"/>
      <c r="K75" s="150"/>
      <c r="L75" s="152"/>
      <c r="M75" s="152"/>
      <c r="N75" s="152"/>
      <c r="O75" s="152"/>
      <c r="P75" s="153"/>
      <c r="Q75" s="153"/>
      <c r="R75" s="153"/>
      <c r="S75" s="153"/>
      <c r="T75" s="151">
        <f t="shared" si="11"/>
        <v>0</v>
      </c>
      <c r="U75" s="151">
        <f t="shared" si="12"/>
        <v>0</v>
      </c>
      <c r="V75" s="151">
        <f t="shared" si="13"/>
        <v>0</v>
      </c>
      <c r="W75" s="151">
        <f t="shared" si="14"/>
        <v>0</v>
      </c>
      <c r="X75" s="154"/>
      <c r="Z75" s="52">
        <f t="shared" si="15"/>
        <v>0</v>
      </c>
      <c r="AA75" s="52">
        <f t="shared" si="16"/>
        <v>0</v>
      </c>
      <c r="AB75" s="52">
        <f t="shared" si="17"/>
        <v>0</v>
      </c>
      <c r="AC75" s="52">
        <f t="shared" si="18"/>
        <v>0</v>
      </c>
      <c r="AE75" s="52">
        <f t="shared" si="19"/>
        <v>0</v>
      </c>
      <c r="AF75" s="52">
        <f t="shared" si="20"/>
        <v>0</v>
      </c>
      <c r="AG75" s="52">
        <f t="shared" si="21"/>
        <v>0</v>
      </c>
      <c r="AH75" s="52">
        <f t="shared" si="22"/>
        <v>0</v>
      </c>
      <c r="AJ75" s="52">
        <f t="shared" si="23"/>
        <v>0</v>
      </c>
      <c r="AK75" s="52">
        <f t="shared" si="24"/>
        <v>0</v>
      </c>
      <c r="AL75" s="52">
        <f t="shared" si="25"/>
        <v>0</v>
      </c>
      <c r="AM75" s="52">
        <f t="shared" si="26"/>
        <v>0</v>
      </c>
      <c r="AO75" s="31">
        <v>1</v>
      </c>
      <c r="AQ75" s="31"/>
    </row>
    <row r="76" spans="1:43" ht="54" customHeight="1" x14ac:dyDescent="0.35">
      <c r="A76" s="258" t="s">
        <v>15</v>
      </c>
      <c r="B76" s="240">
        <v>71</v>
      </c>
      <c r="C76" s="54" t="s">
        <v>209</v>
      </c>
      <c r="D76" s="50" t="s">
        <v>148</v>
      </c>
      <c r="E76" s="51" t="s">
        <v>167</v>
      </c>
      <c r="F76" s="54" t="s">
        <v>92</v>
      </c>
      <c r="G76" s="53"/>
      <c r="H76" s="99"/>
      <c r="I76" s="99"/>
      <c r="J76" s="99"/>
      <c r="K76" s="99"/>
      <c r="L76" s="105"/>
      <c r="M76" s="105"/>
      <c r="N76" s="105"/>
      <c r="O76" s="105"/>
      <c r="P76" s="103"/>
      <c r="Q76" s="103"/>
      <c r="R76" s="103"/>
      <c r="S76" s="103"/>
      <c r="T76" s="102">
        <f t="shared" si="11"/>
        <v>0</v>
      </c>
      <c r="U76" s="102">
        <f t="shared" si="12"/>
        <v>0</v>
      </c>
      <c r="V76" s="102">
        <f t="shared" si="13"/>
        <v>0</v>
      </c>
      <c r="W76" s="102">
        <f t="shared" si="14"/>
        <v>0</v>
      </c>
      <c r="X76" s="155"/>
      <c r="Z76" s="52">
        <f t="shared" si="15"/>
        <v>0</v>
      </c>
      <c r="AA76" s="52">
        <f t="shared" si="16"/>
        <v>0</v>
      </c>
      <c r="AB76" s="52">
        <f t="shared" si="17"/>
        <v>0</v>
      </c>
      <c r="AC76" s="52">
        <f t="shared" si="18"/>
        <v>0</v>
      </c>
      <c r="AE76" s="52">
        <f t="shared" si="19"/>
        <v>0</v>
      </c>
      <c r="AF76" s="52">
        <f t="shared" si="20"/>
        <v>0</v>
      </c>
      <c r="AG76" s="52">
        <f t="shared" si="21"/>
        <v>0</v>
      </c>
      <c r="AH76" s="52">
        <f t="shared" si="22"/>
        <v>0</v>
      </c>
      <c r="AJ76" s="52">
        <f t="shared" si="23"/>
        <v>0</v>
      </c>
      <c r="AK76" s="52">
        <f t="shared" si="24"/>
        <v>0</v>
      </c>
      <c r="AL76" s="52">
        <f t="shared" si="25"/>
        <v>0</v>
      </c>
      <c r="AM76" s="52">
        <f t="shared" si="26"/>
        <v>0</v>
      </c>
      <c r="AO76" s="31">
        <v>1</v>
      </c>
      <c r="AQ76" s="31"/>
    </row>
    <row r="77" spans="1:43" ht="54" customHeight="1" x14ac:dyDescent="0.35">
      <c r="A77" s="258"/>
      <c r="B77" s="240">
        <v>72</v>
      </c>
      <c r="C77" s="54"/>
      <c r="D77" s="50"/>
      <c r="E77" s="51"/>
      <c r="F77" s="54"/>
      <c r="G77" s="53"/>
      <c r="H77" s="99"/>
      <c r="I77" s="99"/>
      <c r="J77" s="99"/>
      <c r="K77" s="99"/>
      <c r="L77" s="102"/>
      <c r="M77" s="102"/>
      <c r="N77" s="102"/>
      <c r="O77" s="102"/>
      <c r="P77" s="103"/>
      <c r="Q77" s="103"/>
      <c r="R77" s="103"/>
      <c r="S77" s="103"/>
      <c r="T77" s="102">
        <f t="shared" ref="T77:T79" si="250">ROUND(P77+H77,3)</f>
        <v>0</v>
      </c>
      <c r="U77" s="102">
        <f t="shared" ref="U77:U79" si="251">ROUND(Q77+I77,3)</f>
        <v>0</v>
      </c>
      <c r="V77" s="102">
        <f t="shared" ref="V77:V80" si="252">ROUND(R77+J77,3)</f>
        <v>0</v>
      </c>
      <c r="W77" s="102">
        <f t="shared" ref="W77:W80" si="253">ROUND(S77+K77,3)</f>
        <v>0</v>
      </c>
      <c r="X77" s="155"/>
      <c r="Z77" s="52">
        <f t="shared" ref="Z77:Z80" si="254">IF(AND(H77&gt;0,P77=0),L77,0)</f>
        <v>0</v>
      </c>
      <c r="AA77" s="52">
        <f t="shared" ref="AA77:AA80" si="255">IF(AND(I77&gt;0,Q77=0),M77,0)</f>
        <v>0</v>
      </c>
      <c r="AB77" s="52">
        <f t="shared" ref="AB77:AB80" si="256">IF(AND(J77&gt;0,R77=0),N77,0)</f>
        <v>0</v>
      </c>
      <c r="AC77" s="52">
        <f t="shared" ref="AC77:AC80" si="257">IF(AND(K77&gt;0,S77=0),O77,0)</f>
        <v>0</v>
      </c>
      <c r="AE77" s="52">
        <f t="shared" ref="AE77:AE80" si="258">IF(AND(H77&gt;0,P77&gt;0),L77,0)</f>
        <v>0</v>
      </c>
      <c r="AF77" s="52">
        <f t="shared" ref="AF77:AF80" si="259">IF(AND(I77&gt;0,Q77&gt;0),M77,0)</f>
        <v>0</v>
      </c>
      <c r="AG77" s="52">
        <f t="shared" ref="AG77:AG80" si="260">IF(AND(J77&gt;0,R77&gt;0),N77,0)</f>
        <v>0</v>
      </c>
      <c r="AH77" s="52">
        <f t="shared" ref="AH77:AH80" si="261">IF(AND(K77&gt;0,S77&gt;0),O77,0)</f>
        <v>0</v>
      </c>
      <c r="AJ77" s="52">
        <f t="shared" ref="AJ77:AJ80" si="262">Z77+AE77</f>
        <v>0</v>
      </c>
      <c r="AK77" s="52">
        <f t="shared" ref="AK77:AK80" si="263">AA77+AF77</f>
        <v>0</v>
      </c>
      <c r="AL77" s="52">
        <f t="shared" ref="AL77:AL80" si="264">AB77+AG77</f>
        <v>0</v>
      </c>
      <c r="AM77" s="52">
        <f t="shared" ref="AM77:AM80" si="265">AC77+AH77</f>
        <v>0</v>
      </c>
      <c r="AO77" s="31"/>
      <c r="AQ77" s="31"/>
    </row>
    <row r="78" spans="1:43" ht="54" customHeight="1" x14ac:dyDescent="0.35">
      <c r="A78" s="258"/>
      <c r="B78" s="240">
        <v>73</v>
      </c>
      <c r="C78" s="54"/>
      <c r="D78" s="50"/>
      <c r="E78" s="51"/>
      <c r="F78" s="54"/>
      <c r="G78" s="53"/>
      <c r="H78" s="99"/>
      <c r="I78" s="99"/>
      <c r="J78" s="99"/>
      <c r="K78" s="99"/>
      <c r="L78" s="102"/>
      <c r="M78" s="102"/>
      <c r="N78" s="102"/>
      <c r="O78" s="102"/>
      <c r="P78" s="103"/>
      <c r="Q78" s="103"/>
      <c r="R78" s="103"/>
      <c r="S78" s="103"/>
      <c r="T78" s="102">
        <f t="shared" si="250"/>
        <v>0</v>
      </c>
      <c r="U78" s="102">
        <f t="shared" si="251"/>
        <v>0</v>
      </c>
      <c r="V78" s="102">
        <f t="shared" si="252"/>
        <v>0</v>
      </c>
      <c r="W78" s="102">
        <f t="shared" si="253"/>
        <v>0</v>
      </c>
      <c r="X78" s="155"/>
      <c r="Z78" s="52">
        <f t="shared" si="254"/>
        <v>0</v>
      </c>
      <c r="AA78" s="52">
        <f t="shared" si="255"/>
        <v>0</v>
      </c>
      <c r="AB78" s="52">
        <f t="shared" si="256"/>
        <v>0</v>
      </c>
      <c r="AC78" s="52">
        <f t="shared" si="257"/>
        <v>0</v>
      </c>
      <c r="AE78" s="52">
        <f t="shared" si="258"/>
        <v>0</v>
      </c>
      <c r="AF78" s="52">
        <f t="shared" si="259"/>
        <v>0</v>
      </c>
      <c r="AG78" s="52">
        <f t="shared" si="260"/>
        <v>0</v>
      </c>
      <c r="AH78" s="52">
        <f t="shared" si="261"/>
        <v>0</v>
      </c>
      <c r="AJ78" s="52">
        <f t="shared" si="262"/>
        <v>0</v>
      </c>
      <c r="AK78" s="52">
        <f t="shared" si="263"/>
        <v>0</v>
      </c>
      <c r="AL78" s="52">
        <f t="shared" si="264"/>
        <v>0</v>
      </c>
      <c r="AM78" s="52">
        <f t="shared" si="265"/>
        <v>0</v>
      </c>
      <c r="AO78" s="31"/>
      <c r="AQ78" s="31"/>
    </row>
    <row r="79" spans="1:43" ht="54" customHeight="1" thickBot="1" x14ac:dyDescent="0.4">
      <c r="A79" s="258"/>
      <c r="B79" s="217">
        <v>74</v>
      </c>
      <c r="C79" s="54"/>
      <c r="D79" s="50"/>
      <c r="E79" s="51"/>
      <c r="F79" s="54"/>
      <c r="G79" s="53"/>
      <c r="H79" s="99"/>
      <c r="I79" s="99"/>
      <c r="J79" s="99"/>
      <c r="K79" s="99"/>
      <c r="L79" s="102"/>
      <c r="M79" s="102"/>
      <c r="N79" s="102"/>
      <c r="O79" s="102"/>
      <c r="P79" s="103"/>
      <c r="Q79" s="103"/>
      <c r="R79" s="103"/>
      <c r="S79" s="103"/>
      <c r="T79" s="102">
        <f t="shared" si="250"/>
        <v>0</v>
      </c>
      <c r="U79" s="102">
        <f t="shared" si="251"/>
        <v>0</v>
      </c>
      <c r="V79" s="102">
        <f t="shared" si="252"/>
        <v>0</v>
      </c>
      <c r="W79" s="102">
        <f t="shared" si="253"/>
        <v>0</v>
      </c>
      <c r="X79" s="155"/>
      <c r="Z79" s="52">
        <f t="shared" si="254"/>
        <v>0</v>
      </c>
      <c r="AA79" s="52">
        <f t="shared" si="255"/>
        <v>0</v>
      </c>
      <c r="AB79" s="52">
        <f t="shared" si="256"/>
        <v>0</v>
      </c>
      <c r="AC79" s="52">
        <f t="shared" si="257"/>
        <v>0</v>
      </c>
      <c r="AE79" s="52">
        <f t="shared" si="258"/>
        <v>0</v>
      </c>
      <c r="AF79" s="52">
        <f t="shared" si="259"/>
        <v>0</v>
      </c>
      <c r="AG79" s="52">
        <f t="shared" si="260"/>
        <v>0</v>
      </c>
      <c r="AH79" s="52">
        <f t="shared" si="261"/>
        <v>0</v>
      </c>
      <c r="AJ79" s="52">
        <f t="shared" si="262"/>
        <v>0</v>
      </c>
      <c r="AK79" s="52">
        <f t="shared" si="263"/>
        <v>0</v>
      </c>
      <c r="AL79" s="52">
        <f t="shared" si="264"/>
        <v>0</v>
      </c>
      <c r="AM79" s="52">
        <f t="shared" si="265"/>
        <v>0</v>
      </c>
      <c r="AO79" s="31"/>
      <c r="AQ79" s="31"/>
    </row>
    <row r="80" spans="1:43" ht="54" customHeight="1" thickBot="1" x14ac:dyDescent="0.4">
      <c r="A80" s="258"/>
      <c r="B80" s="207">
        <v>75</v>
      </c>
      <c r="C80" s="208" t="s">
        <v>403</v>
      </c>
      <c r="D80" s="209"/>
      <c r="E80" s="209"/>
      <c r="F80" s="211"/>
      <c r="G80" s="211"/>
      <c r="H80" s="212">
        <f t="shared" ref="H80:I80" si="266">SUM(H75:H79)</f>
        <v>0</v>
      </c>
      <c r="I80" s="212">
        <f t="shared" si="266"/>
        <v>0</v>
      </c>
      <c r="J80" s="212">
        <f>SUM(J75:J79)</f>
        <v>0</v>
      </c>
      <c r="K80" s="212">
        <f>SUM(K75:K79)</f>
        <v>0</v>
      </c>
      <c r="L80" s="213">
        <f>IF(T80=0,0,(IF(T80&lt;='Paramètres '!$B$5,0,ROUND(('Paramètres '!C$9*(MIN(T80,'Paramètres '!$B$10)-MIN(T80,'Paramètres '!$B$9))+'Paramètres '!C$10*(MIN(T80,'Paramètres '!$B$11)-MIN(T80,'Paramètres '!$B$10))+'Paramètres '!C$11*(MIN(T80,'Paramètres '!$B$12)-MIN(T80,'Paramètres '!$B$11))+'Paramètres '!C$12*(T80-MIN(T80,'Paramètres '!$B$12))),3))*H80/T80))</f>
        <v>0</v>
      </c>
      <c r="M80" s="213">
        <f>IF(U80=0,0,(IF(U80&lt;='Paramètres '!$B$5,0,ROUND(('Paramètres '!D$9*(MIN(U80,'Paramètres '!$B$10)-MIN(U80,'Paramètres '!$B$9))+'Paramètres '!D$10*(MIN(U80,'Paramètres '!$B$11)-MIN(U80,'Paramètres '!$B$10))+'Paramètres '!D$11*(MIN(U80,'Paramètres '!$B$12)-MIN(U80,'Paramètres '!$B$11))+'Paramètres '!D$12*(U80-MIN(U80,'Paramètres '!$B$12))),3))*I80/U80))</f>
        <v>0</v>
      </c>
      <c r="N80" s="213">
        <f>IF(V80=0,0,(IF(V80&lt;='Paramètres '!$B$5,0,ROUND(('Paramètres '!E$9*(MIN(V80,'Paramètres '!$B$10)-MIN(V80,'Paramètres '!$B$9))+'Paramètres '!E$10*(MIN(V80,'Paramètres '!$B$11)-MIN(V80,'Paramètres '!$B$10))+'Paramètres '!E$11*(MIN(V80,'Paramètres '!$B$12)-MIN(V80,'Paramètres '!$B$11))+'Paramètres '!E$12*(V80-MIN(V80,'Paramètres '!$B$12))),3))*J80/V80))</f>
        <v>0</v>
      </c>
      <c r="O80" s="213">
        <f>IF(W80=0,0,(IF(W80&lt;='Paramètres '!$B$5,0,ROUND(('Paramètres '!F$9*(MIN(W80,'Paramètres '!$B$10)-MIN(W80,'Paramètres '!$B$9))+'Paramètres '!F$10*(MIN(W80,'Paramètres '!$B$11)-MIN(W80,'Paramètres '!$B$10))+'Paramètres '!F$11*(MIN(W80,'Paramètres '!$B$12)-MIN(W80,'Paramètres '!$B$11))+'Paramètres '!F$12*(W80-MIN(W80,'Paramètres '!$B$12))),3))*K80/W80))</f>
        <v>0</v>
      </c>
      <c r="P80" s="212">
        <f t="shared" ref="P80:Q80" si="267">SUM(P75:P79)</f>
        <v>0</v>
      </c>
      <c r="Q80" s="212">
        <f t="shared" si="267"/>
        <v>0</v>
      </c>
      <c r="R80" s="212">
        <f>SUM(R75:R79)</f>
        <v>0</v>
      </c>
      <c r="S80" s="212">
        <f>SUM(S75:S79)</f>
        <v>0</v>
      </c>
      <c r="T80" s="216">
        <f t="shared" ref="T80" si="268">ROUND(P80+H80,3)</f>
        <v>0</v>
      </c>
      <c r="U80" s="216">
        <f t="shared" ref="U80" si="269">ROUND(Q80+I80,3)</f>
        <v>0</v>
      </c>
      <c r="V80" s="216">
        <f t="shared" si="252"/>
        <v>0</v>
      </c>
      <c r="W80" s="216">
        <f t="shared" si="253"/>
        <v>0</v>
      </c>
      <c r="X80" s="214">
        <f t="shared" ref="X80" si="270">ROUND(SUM(L80:O80),3)</f>
        <v>0</v>
      </c>
      <c r="Z80" s="52">
        <f t="shared" si="254"/>
        <v>0</v>
      </c>
      <c r="AA80" s="52">
        <f t="shared" si="255"/>
        <v>0</v>
      </c>
      <c r="AB80" s="52">
        <f t="shared" si="256"/>
        <v>0</v>
      </c>
      <c r="AC80" s="52">
        <f t="shared" si="257"/>
        <v>0</v>
      </c>
      <c r="AE80" s="52">
        <f t="shared" si="258"/>
        <v>0</v>
      </c>
      <c r="AF80" s="52">
        <f t="shared" si="259"/>
        <v>0</v>
      </c>
      <c r="AG80" s="52">
        <f t="shared" si="260"/>
        <v>0</v>
      </c>
      <c r="AH80" s="52">
        <f t="shared" si="261"/>
        <v>0</v>
      </c>
      <c r="AJ80" s="52">
        <f t="shared" si="262"/>
        <v>0</v>
      </c>
      <c r="AK80" s="52">
        <f t="shared" si="263"/>
        <v>0</v>
      </c>
      <c r="AL80" s="52">
        <f t="shared" si="264"/>
        <v>0</v>
      </c>
      <c r="AM80" s="52">
        <f t="shared" si="265"/>
        <v>0</v>
      </c>
      <c r="AO80" s="31">
        <v>1</v>
      </c>
      <c r="AQ80" s="31"/>
    </row>
    <row r="81" spans="1:43" ht="54" customHeight="1" x14ac:dyDescent="0.35">
      <c r="A81" s="45" t="s">
        <v>15</v>
      </c>
      <c r="B81" s="184">
        <v>76</v>
      </c>
      <c r="C81" s="54" t="s">
        <v>30</v>
      </c>
      <c r="D81" s="50" t="s">
        <v>149</v>
      </c>
      <c r="E81" s="51" t="s">
        <v>187</v>
      </c>
      <c r="F81" s="54" t="s">
        <v>93</v>
      </c>
      <c r="G81" s="53"/>
      <c r="H81" s="99"/>
      <c r="I81" s="99"/>
      <c r="J81" s="99"/>
      <c r="K81" s="99"/>
      <c r="L81" s="102">
        <f>IF(T81=0,0,(IF(T81&lt;='Paramètres '!$B$5,0,ROUND(('Paramètres '!C$9*(MIN(T81,'Paramètres '!$B$10)-MIN(T81,'Paramètres '!$B$9))+'Paramètres '!C$10*(MIN(T81,'Paramètres '!$B$11)-MIN(T81,'Paramètres '!$B$10))+'Paramètres '!C$11*(MIN(T81,'Paramètres '!$B$12)-MIN(T81,'Paramètres '!$B$11))+'Paramètres '!C$12*(T81-MIN(T81,'Paramètres '!$B$12))),3))*H81/T81))</f>
        <v>0</v>
      </c>
      <c r="M81" s="102">
        <f>IF(U81=0,0,(IF(U81&lt;='Paramètres '!$B$5,0,ROUND(('Paramètres '!D$9*(MIN(U81,'Paramètres '!$B$10)-MIN(U81,'Paramètres '!$B$9))+'Paramètres '!D$10*(MIN(U81,'Paramètres '!$B$11)-MIN(U81,'Paramètres '!$B$10))+'Paramètres '!D$11*(MIN(U81,'Paramètres '!$B$12)-MIN(U81,'Paramètres '!$B$11))+'Paramètres '!D$12*(U81-MIN(U81,'Paramètres '!$B$12))),3))*I81/U81))</f>
        <v>0</v>
      </c>
      <c r="N81" s="102">
        <f>IF(V81=0,0,(IF(V81&lt;='Paramètres '!$B$5,0,ROUND(('Paramètres '!E$9*(MIN(V81,'Paramètres '!$B$10)-MIN(V81,'Paramètres '!$B$9))+'Paramètres '!E$10*(MIN(V81,'Paramètres '!$B$11)-MIN(V81,'Paramètres '!$B$10))+'Paramètres '!E$11*(MIN(V81,'Paramètres '!$B$12)-MIN(V81,'Paramètres '!$B$11))+'Paramètres '!E$12*(V81-MIN(V81,'Paramètres '!$B$12))),3))*J81/V81))</f>
        <v>0</v>
      </c>
      <c r="O81" s="102">
        <f>IF(W81=0,0,(IF(W81&lt;='Paramètres '!$B$5,0,ROUND(('Paramètres '!F$9*(MIN(W81,'Paramètres '!$B$10)-MIN(W81,'Paramètres '!$B$9))+'Paramètres '!F$10*(MIN(W81,'Paramètres '!$B$11)-MIN(W81,'Paramètres '!$B$10))+'Paramètres '!F$11*(MIN(W81,'Paramètres '!$B$12)-MIN(W81,'Paramètres '!$B$11))+'Paramètres '!F$12*(W81-MIN(W81,'Paramètres '!$B$12))),3))*K81/W81))</f>
        <v>0</v>
      </c>
      <c r="P81" s="103"/>
      <c r="Q81" s="103"/>
      <c r="R81" s="103"/>
      <c r="S81" s="103"/>
      <c r="T81" s="102">
        <f t="shared" si="11"/>
        <v>0</v>
      </c>
      <c r="U81" s="102">
        <f t="shared" si="12"/>
        <v>0</v>
      </c>
      <c r="V81" s="102">
        <f t="shared" si="13"/>
        <v>0</v>
      </c>
      <c r="W81" s="102">
        <f t="shared" si="14"/>
        <v>0</v>
      </c>
      <c r="X81" s="104">
        <f t="shared" si="76"/>
        <v>0</v>
      </c>
      <c r="Z81" s="52">
        <f t="shared" si="15"/>
        <v>0</v>
      </c>
      <c r="AA81" s="52">
        <f t="shared" si="16"/>
        <v>0</v>
      </c>
      <c r="AB81" s="52">
        <f t="shared" si="17"/>
        <v>0</v>
      </c>
      <c r="AC81" s="52">
        <f t="shared" si="18"/>
        <v>0</v>
      </c>
      <c r="AE81" s="52">
        <f t="shared" si="19"/>
        <v>0</v>
      </c>
      <c r="AF81" s="52">
        <f t="shared" si="20"/>
        <v>0</v>
      </c>
      <c r="AG81" s="52">
        <f t="shared" si="21"/>
        <v>0</v>
      </c>
      <c r="AH81" s="52">
        <f t="shared" si="22"/>
        <v>0</v>
      </c>
      <c r="AJ81" s="52">
        <f t="shared" si="23"/>
        <v>0</v>
      </c>
      <c r="AK81" s="52">
        <f t="shared" si="24"/>
        <v>0</v>
      </c>
      <c r="AL81" s="52">
        <f t="shared" si="25"/>
        <v>0</v>
      </c>
      <c r="AM81" s="52">
        <f t="shared" si="26"/>
        <v>0</v>
      </c>
      <c r="AO81" s="31">
        <v>1</v>
      </c>
      <c r="AQ81" s="31"/>
    </row>
    <row r="82" spans="1:43" ht="54" customHeight="1" thickBot="1" x14ac:dyDescent="0.4">
      <c r="A82" s="45" t="s">
        <v>15</v>
      </c>
      <c r="B82" s="259">
        <v>77</v>
      </c>
      <c r="C82" s="156" t="s">
        <v>210</v>
      </c>
      <c r="D82" s="157" t="s">
        <v>150</v>
      </c>
      <c r="E82" s="158" t="s">
        <v>545</v>
      </c>
      <c r="F82" s="249" t="s">
        <v>653</v>
      </c>
      <c r="G82" s="159"/>
      <c r="H82" s="160"/>
      <c r="I82" s="160"/>
      <c r="J82" s="160"/>
      <c r="K82" s="160"/>
      <c r="L82" s="161">
        <f>IF(T82=0,0,(IF(T82&lt;='Paramètres '!$B$5,0,ROUND(('Paramètres '!C$9*(MIN(T82,'Paramètres '!$B$10)-MIN(T82,'Paramètres '!$B$9))+'Paramètres '!C$10*(MIN(T82,'Paramètres '!$B$11)-MIN(T82,'Paramètres '!$B$10))+'Paramètres '!C$11*(MIN(T82,'Paramètres '!$B$12)-MIN(T82,'Paramètres '!$B$11))+'Paramètres '!C$12*(T82-MIN(T82,'Paramètres '!$B$12))),3))*H82/T82))</f>
        <v>0</v>
      </c>
      <c r="M82" s="161">
        <f>IF(U82=0,0,(IF(U82&lt;='Paramètres '!$B$5,0,ROUND(('Paramètres '!D$9*(MIN(U82,'Paramètres '!$B$10)-MIN(U82,'Paramètres '!$B$9))+'Paramètres '!D$10*(MIN(U82,'Paramètres '!$B$11)-MIN(U82,'Paramètres '!$B$10))+'Paramètres '!D$11*(MIN(U82,'Paramètres '!$B$12)-MIN(U82,'Paramètres '!$B$11))+'Paramètres '!D$12*(U82-MIN(U82,'Paramètres '!$B$12))),3))*I82/U82))</f>
        <v>0</v>
      </c>
      <c r="N82" s="161">
        <f>IF(V82=0,0,(IF(V82&lt;='Paramètres '!$B$5,0,ROUND(('Paramètres '!E$9*(MIN(V82,'Paramètres '!$B$10)-MIN(V82,'Paramètres '!$B$9))+'Paramètres '!E$10*(MIN(V82,'Paramètres '!$B$11)-MIN(V82,'Paramètres '!$B$10))+'Paramètres '!E$11*(MIN(V82,'Paramètres '!$B$12)-MIN(V82,'Paramètres '!$B$11))+'Paramètres '!E$12*(V82-MIN(V82,'Paramètres '!$B$12))),3))*J82/V82))</f>
        <v>0</v>
      </c>
      <c r="O82" s="161">
        <f>IF(W82=0,0,(IF(W82&lt;='Paramètres '!$B$5,0,ROUND(('Paramètres '!F$9*(MIN(W82,'Paramètres '!$B$10)-MIN(W82,'Paramètres '!$B$9))+'Paramètres '!F$10*(MIN(W82,'Paramètres '!$B$11)-MIN(W82,'Paramètres '!$B$10))+'Paramètres '!F$11*(MIN(W82,'Paramètres '!$B$12)-MIN(W82,'Paramètres '!$B$11))+'Paramètres '!F$12*(W82-MIN(W82,'Paramètres '!$B$12))),3))*K82/W82))</f>
        <v>0</v>
      </c>
      <c r="P82" s="162"/>
      <c r="Q82" s="162"/>
      <c r="R82" s="162"/>
      <c r="S82" s="162"/>
      <c r="T82" s="161">
        <f t="shared" si="11"/>
        <v>0</v>
      </c>
      <c r="U82" s="161">
        <f t="shared" si="12"/>
        <v>0</v>
      </c>
      <c r="V82" s="161">
        <f t="shared" si="13"/>
        <v>0</v>
      </c>
      <c r="W82" s="161">
        <f t="shared" si="14"/>
        <v>0</v>
      </c>
      <c r="X82" s="163">
        <f t="shared" si="76"/>
        <v>0</v>
      </c>
      <c r="Z82" s="52">
        <f t="shared" si="15"/>
        <v>0</v>
      </c>
      <c r="AA82" s="52">
        <f t="shared" si="16"/>
        <v>0</v>
      </c>
      <c r="AB82" s="52">
        <f t="shared" si="17"/>
        <v>0</v>
      </c>
      <c r="AC82" s="52">
        <f t="shared" si="18"/>
        <v>0</v>
      </c>
      <c r="AE82" s="52">
        <f t="shared" si="19"/>
        <v>0</v>
      </c>
      <c r="AF82" s="52">
        <f t="shared" si="20"/>
        <v>0</v>
      </c>
      <c r="AG82" s="52">
        <f t="shared" si="21"/>
        <v>0</v>
      </c>
      <c r="AH82" s="52">
        <f t="shared" si="22"/>
        <v>0</v>
      </c>
      <c r="AJ82" s="52">
        <f t="shared" si="23"/>
        <v>0</v>
      </c>
      <c r="AK82" s="52">
        <f t="shared" si="24"/>
        <v>0</v>
      </c>
      <c r="AL82" s="52">
        <f t="shared" si="25"/>
        <v>0</v>
      </c>
      <c r="AM82" s="52">
        <f t="shared" si="26"/>
        <v>0</v>
      </c>
      <c r="AO82" s="31">
        <v>1</v>
      </c>
      <c r="AQ82" s="31"/>
    </row>
    <row r="83" spans="1:43" ht="69.75" customHeight="1" x14ac:dyDescent="0.35">
      <c r="A83" s="258" t="s">
        <v>15</v>
      </c>
      <c r="B83" s="204">
        <v>78</v>
      </c>
      <c r="C83" s="146" t="s">
        <v>211</v>
      </c>
      <c r="D83" s="147" t="s">
        <v>151</v>
      </c>
      <c r="E83" s="148" t="s">
        <v>167</v>
      </c>
      <c r="F83" s="146" t="s">
        <v>505</v>
      </c>
      <c r="G83" s="149" t="s">
        <v>401</v>
      </c>
      <c r="H83" s="150"/>
      <c r="I83" s="150"/>
      <c r="J83" s="150"/>
      <c r="K83" s="150"/>
      <c r="L83" s="152"/>
      <c r="M83" s="152"/>
      <c r="N83" s="152"/>
      <c r="O83" s="152"/>
      <c r="P83" s="153"/>
      <c r="Q83" s="153"/>
      <c r="R83" s="153"/>
      <c r="S83" s="153"/>
      <c r="T83" s="151">
        <f t="shared" si="11"/>
        <v>0</v>
      </c>
      <c r="U83" s="151">
        <f t="shared" si="12"/>
        <v>0</v>
      </c>
      <c r="V83" s="151">
        <f t="shared" si="13"/>
        <v>0</v>
      </c>
      <c r="W83" s="151">
        <f t="shared" si="14"/>
        <v>0</v>
      </c>
      <c r="X83" s="154"/>
      <c r="Z83" s="52">
        <f t="shared" si="15"/>
        <v>0</v>
      </c>
      <c r="AA83" s="52">
        <f t="shared" si="16"/>
        <v>0</v>
      </c>
      <c r="AB83" s="52">
        <f t="shared" si="17"/>
        <v>0</v>
      </c>
      <c r="AC83" s="52">
        <f t="shared" si="18"/>
        <v>0</v>
      </c>
      <c r="AE83" s="52">
        <f t="shared" si="19"/>
        <v>0</v>
      </c>
      <c r="AF83" s="52">
        <f t="shared" si="20"/>
        <v>0</v>
      </c>
      <c r="AG83" s="52">
        <f t="shared" si="21"/>
        <v>0</v>
      </c>
      <c r="AH83" s="52">
        <f t="shared" si="22"/>
        <v>0</v>
      </c>
      <c r="AJ83" s="52">
        <f t="shared" si="23"/>
        <v>0</v>
      </c>
      <c r="AK83" s="52">
        <f t="shared" si="24"/>
        <v>0</v>
      </c>
      <c r="AL83" s="52">
        <f t="shared" si="25"/>
        <v>0</v>
      </c>
      <c r="AM83" s="52">
        <f t="shared" si="26"/>
        <v>0</v>
      </c>
      <c r="AO83" s="31">
        <v>1</v>
      </c>
      <c r="AQ83" s="31"/>
    </row>
    <row r="84" spans="1:43" ht="75.75" customHeight="1" x14ac:dyDescent="0.35">
      <c r="B84" s="240">
        <v>79</v>
      </c>
      <c r="C84" s="54" t="s">
        <v>211</v>
      </c>
      <c r="D84" s="50" t="s">
        <v>151</v>
      </c>
      <c r="E84" s="51" t="s">
        <v>167</v>
      </c>
      <c r="F84" s="54" t="s">
        <v>506</v>
      </c>
      <c r="G84" s="53" t="s">
        <v>402</v>
      </c>
      <c r="H84" s="99"/>
      <c r="I84" s="99"/>
      <c r="J84" s="99"/>
      <c r="K84" s="99"/>
      <c r="L84" s="105"/>
      <c r="M84" s="105"/>
      <c r="N84" s="105"/>
      <c r="O84" s="105"/>
      <c r="P84" s="103"/>
      <c r="Q84" s="103"/>
      <c r="R84" s="103"/>
      <c r="S84" s="103"/>
      <c r="T84" s="102">
        <f t="shared" si="11"/>
        <v>0</v>
      </c>
      <c r="U84" s="102">
        <f t="shared" si="12"/>
        <v>0</v>
      </c>
      <c r="V84" s="102">
        <f t="shared" si="13"/>
        <v>0</v>
      </c>
      <c r="W84" s="102">
        <f t="shared" si="14"/>
        <v>0</v>
      </c>
      <c r="X84" s="155"/>
      <c r="Z84" s="52">
        <f t="shared" si="15"/>
        <v>0</v>
      </c>
      <c r="AA84" s="52">
        <f t="shared" si="16"/>
        <v>0</v>
      </c>
      <c r="AB84" s="52">
        <f t="shared" si="17"/>
        <v>0</v>
      </c>
      <c r="AC84" s="52">
        <f t="shared" si="18"/>
        <v>0</v>
      </c>
      <c r="AE84" s="52">
        <f t="shared" si="19"/>
        <v>0</v>
      </c>
      <c r="AF84" s="52">
        <f t="shared" si="20"/>
        <v>0</v>
      </c>
      <c r="AG84" s="52">
        <f t="shared" si="21"/>
        <v>0</v>
      </c>
      <c r="AH84" s="52">
        <f t="shared" si="22"/>
        <v>0</v>
      </c>
      <c r="AJ84" s="52">
        <f t="shared" si="23"/>
        <v>0</v>
      </c>
      <c r="AK84" s="52">
        <f t="shared" si="24"/>
        <v>0</v>
      </c>
      <c r="AL84" s="52">
        <f t="shared" si="25"/>
        <v>0</v>
      </c>
      <c r="AM84" s="52">
        <f t="shared" si="26"/>
        <v>0</v>
      </c>
      <c r="AO84" s="31">
        <v>1</v>
      </c>
      <c r="AQ84" s="31"/>
    </row>
    <row r="85" spans="1:43" ht="72.75" customHeight="1" x14ac:dyDescent="0.35">
      <c r="B85" s="240">
        <v>80</v>
      </c>
      <c r="C85" s="54" t="s">
        <v>211</v>
      </c>
      <c r="D85" s="50" t="s">
        <v>151</v>
      </c>
      <c r="E85" s="51" t="s">
        <v>167</v>
      </c>
      <c r="F85" s="54" t="s">
        <v>507</v>
      </c>
      <c r="G85" s="53" t="s">
        <v>402</v>
      </c>
      <c r="H85" s="99"/>
      <c r="I85" s="99"/>
      <c r="J85" s="99"/>
      <c r="K85" s="99"/>
      <c r="L85" s="105"/>
      <c r="M85" s="105"/>
      <c r="N85" s="105"/>
      <c r="O85" s="105"/>
      <c r="P85" s="103"/>
      <c r="Q85" s="103"/>
      <c r="R85" s="103"/>
      <c r="S85" s="103"/>
      <c r="T85" s="102">
        <f t="shared" si="11"/>
        <v>0</v>
      </c>
      <c r="U85" s="102">
        <f t="shared" si="12"/>
        <v>0</v>
      </c>
      <c r="V85" s="102">
        <f t="shared" si="13"/>
        <v>0</v>
      </c>
      <c r="W85" s="102">
        <f t="shared" si="14"/>
        <v>0</v>
      </c>
      <c r="X85" s="155"/>
      <c r="Z85" s="52">
        <f t="shared" si="15"/>
        <v>0</v>
      </c>
      <c r="AA85" s="52">
        <f t="shared" si="16"/>
        <v>0</v>
      </c>
      <c r="AB85" s="52">
        <f t="shared" si="17"/>
        <v>0</v>
      </c>
      <c r="AC85" s="52">
        <f t="shared" si="18"/>
        <v>0</v>
      </c>
      <c r="AE85" s="52">
        <f t="shared" si="19"/>
        <v>0</v>
      </c>
      <c r="AF85" s="52">
        <f t="shared" si="20"/>
        <v>0</v>
      </c>
      <c r="AG85" s="52">
        <f t="shared" si="21"/>
        <v>0</v>
      </c>
      <c r="AH85" s="52">
        <f t="shared" si="22"/>
        <v>0</v>
      </c>
      <c r="AJ85" s="52">
        <f t="shared" si="23"/>
        <v>0</v>
      </c>
      <c r="AK85" s="52">
        <f t="shared" si="24"/>
        <v>0</v>
      </c>
      <c r="AL85" s="52">
        <f t="shared" si="25"/>
        <v>0</v>
      </c>
      <c r="AM85" s="52">
        <f t="shared" si="26"/>
        <v>0</v>
      </c>
      <c r="AO85" s="31">
        <v>1</v>
      </c>
      <c r="AQ85" s="31"/>
    </row>
    <row r="86" spans="1:43" ht="90.75" customHeight="1" x14ac:dyDescent="0.35">
      <c r="B86" s="240">
        <v>81</v>
      </c>
      <c r="C86" s="54" t="s">
        <v>211</v>
      </c>
      <c r="D86" s="50" t="s">
        <v>151</v>
      </c>
      <c r="E86" s="51" t="s">
        <v>167</v>
      </c>
      <c r="F86" s="54" t="s">
        <v>508</v>
      </c>
      <c r="G86" s="53" t="s">
        <v>402</v>
      </c>
      <c r="H86" s="99"/>
      <c r="I86" s="99"/>
      <c r="J86" s="99"/>
      <c r="K86" s="99"/>
      <c r="L86" s="105"/>
      <c r="M86" s="105"/>
      <c r="N86" s="105"/>
      <c r="O86" s="105"/>
      <c r="P86" s="103"/>
      <c r="Q86" s="103"/>
      <c r="R86" s="103"/>
      <c r="S86" s="103"/>
      <c r="T86" s="102">
        <f t="shared" ref="T86" si="271">ROUND(P86+H86,3)</f>
        <v>0</v>
      </c>
      <c r="U86" s="102">
        <f t="shared" ref="U86" si="272">ROUND(Q86+I86,3)</f>
        <v>0</v>
      </c>
      <c r="V86" s="102">
        <f t="shared" ref="V86" si="273">ROUND(R86+J86,3)</f>
        <v>0</v>
      </c>
      <c r="W86" s="102">
        <f t="shared" ref="W86" si="274">ROUND(S86+K86,3)</f>
        <v>0</v>
      </c>
      <c r="X86" s="155"/>
      <c r="Z86" s="52">
        <f t="shared" ref="Z86:Z90" si="275">IF(AND(H86&gt;0,P86=0),L86,0)</f>
        <v>0</v>
      </c>
      <c r="AA86" s="52">
        <f t="shared" ref="AA86:AA90" si="276">IF(AND(I86&gt;0,Q86=0),M86,0)</f>
        <v>0</v>
      </c>
      <c r="AB86" s="52">
        <f t="shared" ref="AB86:AB90" si="277">IF(AND(J86&gt;0,R86=0),N86,0)</f>
        <v>0</v>
      </c>
      <c r="AC86" s="52">
        <f t="shared" ref="AC86:AC90" si="278">IF(AND(K86&gt;0,S86=0),O86,0)</f>
        <v>0</v>
      </c>
      <c r="AE86" s="52">
        <f t="shared" ref="AE86:AE90" si="279">IF(AND(H86&gt;0,P86&gt;0),L86,0)</f>
        <v>0</v>
      </c>
      <c r="AF86" s="52">
        <f t="shared" ref="AF86:AF90" si="280">IF(AND(I86&gt;0,Q86&gt;0),M86,0)</f>
        <v>0</v>
      </c>
      <c r="AG86" s="52">
        <f t="shared" ref="AG86:AG90" si="281">IF(AND(J86&gt;0,R86&gt;0),N86,0)</f>
        <v>0</v>
      </c>
      <c r="AH86" s="52">
        <f t="shared" ref="AH86:AH90" si="282">IF(AND(K86&gt;0,S86&gt;0),O86,0)</f>
        <v>0</v>
      </c>
      <c r="AJ86" s="52">
        <f t="shared" ref="AJ86:AJ90" si="283">Z86+AE86</f>
        <v>0</v>
      </c>
      <c r="AK86" s="52">
        <f t="shared" ref="AK86:AK90" si="284">AA86+AF86</f>
        <v>0</v>
      </c>
      <c r="AL86" s="52">
        <f t="shared" ref="AL86:AL90" si="285">AB86+AG86</f>
        <v>0</v>
      </c>
      <c r="AM86" s="52">
        <f t="shared" ref="AM86:AM90" si="286">AC86+AH86</f>
        <v>0</v>
      </c>
      <c r="AO86" s="31">
        <v>1</v>
      </c>
      <c r="AQ86" s="31"/>
    </row>
    <row r="87" spans="1:43" ht="54" customHeight="1" x14ac:dyDescent="0.35">
      <c r="B87" s="240">
        <v>82</v>
      </c>
      <c r="C87" s="156"/>
      <c r="D87" s="157"/>
      <c r="E87" s="158"/>
      <c r="F87" s="158"/>
      <c r="G87" s="158"/>
      <c r="H87" s="99"/>
      <c r="I87" s="99"/>
      <c r="J87" s="99"/>
      <c r="K87" s="99"/>
      <c r="L87" s="102"/>
      <c r="M87" s="102"/>
      <c r="N87" s="169"/>
      <c r="O87" s="169"/>
      <c r="P87" s="103"/>
      <c r="Q87" s="103"/>
      <c r="R87" s="103"/>
      <c r="S87" s="103"/>
      <c r="T87" s="102">
        <f t="shared" ref="T87:T90" si="287">ROUND(P87+H87,3)</f>
        <v>0</v>
      </c>
      <c r="U87" s="102">
        <f t="shared" ref="U87:U90" si="288">ROUND(Q87+I87,3)</f>
        <v>0</v>
      </c>
      <c r="V87" s="102">
        <f t="shared" ref="V87:V89" si="289">ROUND(R87+J87,3)</f>
        <v>0</v>
      </c>
      <c r="W87" s="102">
        <f t="shared" ref="W87:W89" si="290">ROUND(S87+K87,3)</f>
        <v>0</v>
      </c>
      <c r="X87" s="155"/>
      <c r="Z87" s="52">
        <f t="shared" ref="Z87:Z89" si="291">IF(AND(H87&gt;0,P87=0),L87,0)</f>
        <v>0</v>
      </c>
      <c r="AA87" s="52">
        <f t="shared" ref="AA87:AA89" si="292">IF(AND(I87&gt;0,Q87=0),M87,0)</f>
        <v>0</v>
      </c>
      <c r="AB87" s="52">
        <f t="shared" ref="AB87:AB89" si="293">IF(AND(J87&gt;0,R87=0),N87,0)</f>
        <v>0</v>
      </c>
      <c r="AC87" s="52">
        <f t="shared" ref="AC87:AC89" si="294">IF(AND(K87&gt;0,S87=0),O87,0)</f>
        <v>0</v>
      </c>
      <c r="AE87" s="52">
        <f t="shared" ref="AE87:AE89" si="295">IF(AND(H87&gt;0,P87&gt;0),L87,0)</f>
        <v>0</v>
      </c>
      <c r="AF87" s="52">
        <f t="shared" ref="AF87:AF89" si="296">IF(AND(I87&gt;0,Q87&gt;0),M87,0)</f>
        <v>0</v>
      </c>
      <c r="AG87" s="52">
        <f t="shared" ref="AG87:AG89" si="297">IF(AND(J87&gt;0,R87&gt;0),N87,0)</f>
        <v>0</v>
      </c>
      <c r="AH87" s="52">
        <f t="shared" ref="AH87:AH89" si="298">IF(AND(K87&gt;0,S87&gt;0),O87,0)</f>
        <v>0</v>
      </c>
      <c r="AJ87" s="52">
        <f t="shared" ref="AJ87:AJ89" si="299">Z87+AE87</f>
        <v>0</v>
      </c>
      <c r="AK87" s="52">
        <f t="shared" ref="AK87:AK89" si="300">AA87+AF87</f>
        <v>0</v>
      </c>
      <c r="AL87" s="52">
        <f t="shared" ref="AL87:AL89" si="301">AB87+AG87</f>
        <v>0</v>
      </c>
      <c r="AM87" s="52">
        <f t="shared" ref="AM87:AM89" si="302">AC87+AH87</f>
        <v>0</v>
      </c>
      <c r="AO87" s="31"/>
      <c r="AQ87" s="31"/>
    </row>
    <row r="88" spans="1:43" ht="54" customHeight="1" x14ac:dyDescent="0.35">
      <c r="B88" s="240">
        <v>83</v>
      </c>
      <c r="C88" s="156"/>
      <c r="D88" s="157"/>
      <c r="E88" s="158"/>
      <c r="F88" s="158"/>
      <c r="G88" s="158"/>
      <c r="H88" s="99"/>
      <c r="I88" s="99"/>
      <c r="J88" s="99"/>
      <c r="K88" s="99"/>
      <c r="L88" s="102"/>
      <c r="M88" s="102"/>
      <c r="N88" s="169"/>
      <c r="O88" s="169"/>
      <c r="P88" s="103"/>
      <c r="Q88" s="103"/>
      <c r="R88" s="103"/>
      <c r="S88" s="103"/>
      <c r="T88" s="102">
        <f t="shared" si="287"/>
        <v>0</v>
      </c>
      <c r="U88" s="102">
        <f t="shared" si="288"/>
        <v>0</v>
      </c>
      <c r="V88" s="102">
        <f t="shared" si="289"/>
        <v>0</v>
      </c>
      <c r="W88" s="102">
        <f t="shared" si="290"/>
        <v>0</v>
      </c>
      <c r="X88" s="155"/>
      <c r="Z88" s="52">
        <f t="shared" si="291"/>
        <v>0</v>
      </c>
      <c r="AA88" s="52">
        <f t="shared" si="292"/>
        <v>0</v>
      </c>
      <c r="AB88" s="52">
        <f t="shared" si="293"/>
        <v>0</v>
      </c>
      <c r="AC88" s="52">
        <f t="shared" si="294"/>
        <v>0</v>
      </c>
      <c r="AE88" s="52">
        <f t="shared" si="295"/>
        <v>0</v>
      </c>
      <c r="AF88" s="52">
        <f t="shared" si="296"/>
        <v>0</v>
      </c>
      <c r="AG88" s="52">
        <f t="shared" si="297"/>
        <v>0</v>
      </c>
      <c r="AH88" s="52">
        <f t="shared" si="298"/>
        <v>0</v>
      </c>
      <c r="AJ88" s="52">
        <f t="shared" si="299"/>
        <v>0</v>
      </c>
      <c r="AK88" s="52">
        <f t="shared" si="300"/>
        <v>0</v>
      </c>
      <c r="AL88" s="52">
        <f t="shared" si="301"/>
        <v>0</v>
      </c>
      <c r="AM88" s="52">
        <f t="shared" si="302"/>
        <v>0</v>
      </c>
      <c r="AO88" s="31"/>
      <c r="AQ88" s="31"/>
    </row>
    <row r="89" spans="1:43" ht="54" customHeight="1" thickBot="1" x14ac:dyDescent="0.4">
      <c r="B89" s="217">
        <v>84</v>
      </c>
      <c r="C89" s="156"/>
      <c r="D89" s="157"/>
      <c r="E89" s="158"/>
      <c r="F89" s="158"/>
      <c r="G89" s="158"/>
      <c r="H89" s="99"/>
      <c r="I89" s="99"/>
      <c r="J89" s="99"/>
      <c r="K89" s="99"/>
      <c r="L89" s="102"/>
      <c r="M89" s="102"/>
      <c r="N89" s="169"/>
      <c r="O89" s="169"/>
      <c r="P89" s="103"/>
      <c r="Q89" s="103"/>
      <c r="R89" s="103"/>
      <c r="S89" s="103"/>
      <c r="T89" s="102">
        <f t="shared" si="287"/>
        <v>0</v>
      </c>
      <c r="U89" s="102">
        <f t="shared" si="288"/>
        <v>0</v>
      </c>
      <c r="V89" s="102">
        <f t="shared" si="289"/>
        <v>0</v>
      </c>
      <c r="W89" s="102">
        <f t="shared" si="290"/>
        <v>0</v>
      </c>
      <c r="X89" s="155"/>
      <c r="Z89" s="52">
        <f t="shared" si="291"/>
        <v>0</v>
      </c>
      <c r="AA89" s="52">
        <f t="shared" si="292"/>
        <v>0</v>
      </c>
      <c r="AB89" s="52">
        <f t="shared" si="293"/>
        <v>0</v>
      </c>
      <c r="AC89" s="52">
        <f t="shared" si="294"/>
        <v>0</v>
      </c>
      <c r="AE89" s="52">
        <f t="shared" si="295"/>
        <v>0</v>
      </c>
      <c r="AF89" s="52">
        <f t="shared" si="296"/>
        <v>0</v>
      </c>
      <c r="AG89" s="52">
        <f t="shared" si="297"/>
        <v>0</v>
      </c>
      <c r="AH89" s="52">
        <f t="shared" si="298"/>
        <v>0</v>
      </c>
      <c r="AJ89" s="52">
        <f t="shared" si="299"/>
        <v>0</v>
      </c>
      <c r="AK89" s="52">
        <f t="shared" si="300"/>
        <v>0</v>
      </c>
      <c r="AL89" s="52">
        <f t="shared" si="301"/>
        <v>0</v>
      </c>
      <c r="AM89" s="52">
        <f t="shared" si="302"/>
        <v>0</v>
      </c>
      <c r="AO89" s="31"/>
      <c r="AQ89" s="31"/>
    </row>
    <row r="90" spans="1:43" ht="54" customHeight="1" thickBot="1" x14ac:dyDescent="0.4">
      <c r="B90" s="207">
        <v>85</v>
      </c>
      <c r="C90" s="208" t="s">
        <v>359</v>
      </c>
      <c r="D90" s="209"/>
      <c r="E90" s="209"/>
      <c r="F90" s="242"/>
      <c r="G90" s="211"/>
      <c r="H90" s="212">
        <f t="shared" ref="H90:I90" si="303">H83+H84+H85+H86+H87+H88+H89</f>
        <v>0</v>
      </c>
      <c r="I90" s="212">
        <f t="shared" si="303"/>
        <v>0</v>
      </c>
      <c r="J90" s="212">
        <f>J83+J84+J85+J86+J87+J88+J89</f>
        <v>0</v>
      </c>
      <c r="K90" s="212">
        <f>K83+K84+K85+K86+K87+K88+K89</f>
        <v>0</v>
      </c>
      <c r="L90" s="213">
        <f>IF(T90=0,0,(IF(T90&lt;='Paramètres '!$B$5,0,ROUND(('Paramètres '!C$9*(MIN(T90,'Paramètres '!$B$10)-MIN(T90,'Paramètres '!$B$9))+'Paramètres '!C$10*(MIN(T90,'Paramètres '!$B$11)-MIN(T90,'Paramètres '!$B$10))+'Paramètres '!C$11*(MIN(T90,'Paramètres '!$B$12)-MIN(T90,'Paramètres '!$B$11))+'Paramètres '!C$12*(T90-MIN(T90,'Paramètres '!$B$12))),3))*H90/T90))</f>
        <v>0</v>
      </c>
      <c r="M90" s="213">
        <f>IF(U90=0,0,(IF(U90&lt;='Paramètres '!$B$5,0,ROUND(('Paramètres '!D$9*(MIN(U90,'Paramètres '!$B$10)-MIN(U90,'Paramètres '!$B$9))+'Paramètres '!D$10*(MIN(U90,'Paramètres '!$B$11)-MIN(U90,'Paramètres '!$B$10))+'Paramètres '!D$11*(MIN(U90,'Paramètres '!$B$12)-MIN(U90,'Paramètres '!$B$11))+'Paramètres '!D$12*(U90-MIN(U90,'Paramètres '!$B$12))),3))*I90/U90))</f>
        <v>0</v>
      </c>
      <c r="N90" s="213">
        <f>IF(V90=0,0,(IF(V90&lt;='Paramètres '!$B$5,0,ROUND(('Paramètres '!E$9*(MIN(V90,'Paramètres '!$B$10)-MIN(V90,'Paramètres '!$B$9))+'Paramètres '!E$10*(MIN(V90,'Paramètres '!$B$11)-MIN(V90,'Paramètres '!$B$10))+'Paramètres '!E$11*(MIN(V90,'Paramètres '!$B$12)-MIN(V90,'Paramètres '!$B$11))+'Paramètres '!E$12*(V90-MIN(V90,'Paramètres '!$B$12))),3))*J90/V90))</f>
        <v>0</v>
      </c>
      <c r="O90" s="213">
        <f>IF(W90=0,0,(IF(W90&lt;='Paramètres '!$B$5,0,ROUND(('Paramètres '!F$9*(MIN(W90,'Paramètres '!$B$10)-MIN(W90,'Paramètres '!$B$9))+'Paramètres '!F$10*(MIN(W90,'Paramètres '!$B$11)-MIN(W90,'Paramètres '!$B$10))+'Paramètres '!F$11*(MIN(W90,'Paramètres '!$B$12)-MIN(W90,'Paramètres '!$B$11))+'Paramètres '!F$12*(W90-MIN(W90,'Paramètres '!$B$12))),3))*K90/W90))</f>
        <v>0</v>
      </c>
      <c r="P90" s="215">
        <f t="shared" ref="P90:Q90" si="304">P83+P84+P85+P86+P87+P88+P89</f>
        <v>0</v>
      </c>
      <c r="Q90" s="215">
        <f t="shared" si="304"/>
        <v>0</v>
      </c>
      <c r="R90" s="215">
        <f>R83+R84+R85+R86+R87+R88+R89</f>
        <v>0</v>
      </c>
      <c r="S90" s="215">
        <f>S83+S84+S85+S86+S87+S88+S89</f>
        <v>0</v>
      </c>
      <c r="T90" s="216">
        <f t="shared" si="287"/>
        <v>0</v>
      </c>
      <c r="U90" s="216">
        <f t="shared" si="288"/>
        <v>0</v>
      </c>
      <c r="V90" s="216">
        <f t="shared" ref="V90" si="305">ROUND(R90+J90,3)</f>
        <v>0</v>
      </c>
      <c r="W90" s="216">
        <f t="shared" ref="W90" si="306">ROUND(S90+K90,3)</f>
        <v>0</v>
      </c>
      <c r="X90" s="214">
        <f t="shared" ref="X90" si="307">ROUND(SUM(L90:O90),3)</f>
        <v>0</v>
      </c>
      <c r="Z90" s="52">
        <f t="shared" si="275"/>
        <v>0</v>
      </c>
      <c r="AA90" s="52">
        <f t="shared" si="276"/>
        <v>0</v>
      </c>
      <c r="AB90" s="52">
        <f t="shared" si="277"/>
        <v>0</v>
      </c>
      <c r="AC90" s="52">
        <f t="shared" si="278"/>
        <v>0</v>
      </c>
      <c r="AE90" s="52">
        <f t="shared" si="279"/>
        <v>0</v>
      </c>
      <c r="AF90" s="52">
        <f t="shared" si="280"/>
        <v>0</v>
      </c>
      <c r="AG90" s="52">
        <f t="shared" si="281"/>
        <v>0</v>
      </c>
      <c r="AH90" s="52">
        <f t="shared" si="282"/>
        <v>0</v>
      </c>
      <c r="AJ90" s="52">
        <f t="shared" si="283"/>
        <v>0</v>
      </c>
      <c r="AK90" s="52">
        <f t="shared" si="284"/>
        <v>0</v>
      </c>
      <c r="AL90" s="52">
        <f t="shared" si="285"/>
        <v>0</v>
      </c>
      <c r="AM90" s="52">
        <f t="shared" si="286"/>
        <v>0</v>
      </c>
      <c r="AO90" s="31">
        <v>1</v>
      </c>
      <c r="AQ90" s="31"/>
    </row>
    <row r="91" spans="1:43" ht="54" customHeight="1" x14ac:dyDescent="0.35">
      <c r="B91" s="184">
        <v>86</v>
      </c>
      <c r="C91" s="140" t="s">
        <v>212</v>
      </c>
      <c r="D91" s="141" t="s">
        <v>213</v>
      </c>
      <c r="E91" s="142" t="s">
        <v>167</v>
      </c>
      <c r="F91" s="140" t="s">
        <v>94</v>
      </c>
      <c r="G91" s="143" t="s">
        <v>29</v>
      </c>
      <c r="H91" s="99"/>
      <c r="I91" s="99"/>
      <c r="J91" s="99"/>
      <c r="K91" s="99"/>
      <c r="L91" s="102">
        <f>IF(T91=0,0,(IF(T91&lt;='Paramètres '!$B$5,0,ROUND(('Paramètres '!C$9*(MIN(T91,'Paramètres '!$B$10)-MIN(T91,'Paramètres '!$B$9))+'Paramètres '!C$10*(MIN(T91,'Paramètres '!$B$11)-MIN(T91,'Paramètres '!$B$10))+'Paramètres '!C$11*(MIN(T91,'Paramètres '!$B$12)-MIN(T91,'Paramètres '!$B$11))+'Paramètres '!C$12*(T91-MIN(T91,'Paramètres '!$B$12))),3))*H91/T91))</f>
        <v>0</v>
      </c>
      <c r="M91" s="102">
        <f>IF(U91=0,0,(IF(U91&lt;='Paramètres '!$B$5,0,ROUND(('Paramètres '!D$9*(MIN(U91,'Paramètres '!$B$10)-MIN(U91,'Paramètres '!$B$9))+'Paramètres '!D$10*(MIN(U91,'Paramètres '!$B$11)-MIN(U91,'Paramètres '!$B$10))+'Paramètres '!D$11*(MIN(U91,'Paramètres '!$B$12)-MIN(U91,'Paramètres '!$B$11))+'Paramètres '!D$12*(U91-MIN(U91,'Paramètres '!$B$12))),3))*I91/U91))</f>
        <v>0</v>
      </c>
      <c r="N91" s="102">
        <f>IF(V91=0,0,(IF(V91&lt;='Paramètres '!$B$5,0,ROUND(('Paramètres '!E$9*(MIN(V91,'Paramètres '!$B$10)-MIN(V91,'Paramètres '!$B$9))+'Paramètres '!E$10*(MIN(V91,'Paramètres '!$B$11)-MIN(V91,'Paramètres '!$B$10))+'Paramètres '!E$11*(MIN(V91,'Paramètres '!$B$12)-MIN(V91,'Paramètres '!$B$11))+'Paramètres '!E$12*(V91-MIN(V91,'Paramètres '!$B$12))),3))*J91/V91))</f>
        <v>0</v>
      </c>
      <c r="O91" s="102">
        <f>IF(W91=0,0,(IF(W91&lt;='Paramètres '!$B$5,0,ROUND(('Paramètres '!F$9*(MIN(W91,'Paramètres '!$B$10)-MIN(W91,'Paramètres '!$B$9))+'Paramètres '!F$10*(MIN(W91,'Paramètres '!$B$11)-MIN(W91,'Paramètres '!$B$10))+'Paramètres '!F$11*(MIN(W91,'Paramètres '!$B$12)-MIN(W91,'Paramètres '!$B$11))+'Paramètres '!F$12*(W91-MIN(W91,'Paramètres '!$B$12))),3))*K91/W91))</f>
        <v>0</v>
      </c>
      <c r="P91" s="103"/>
      <c r="Q91" s="103"/>
      <c r="R91" s="103"/>
      <c r="S91" s="103"/>
      <c r="T91" s="144">
        <f t="shared" si="11"/>
        <v>0</v>
      </c>
      <c r="U91" s="144">
        <f t="shared" si="12"/>
        <v>0</v>
      </c>
      <c r="V91" s="144">
        <f t="shared" si="13"/>
        <v>0</v>
      </c>
      <c r="W91" s="144">
        <f t="shared" si="14"/>
        <v>0</v>
      </c>
      <c r="X91" s="145">
        <f t="shared" si="76"/>
        <v>0</v>
      </c>
      <c r="Z91" s="52">
        <f t="shared" si="15"/>
        <v>0</v>
      </c>
      <c r="AA91" s="52">
        <f t="shared" si="16"/>
        <v>0</v>
      </c>
      <c r="AB91" s="52">
        <f t="shared" si="17"/>
        <v>0</v>
      </c>
      <c r="AC91" s="52">
        <f t="shared" si="18"/>
        <v>0</v>
      </c>
      <c r="AE91" s="52">
        <f t="shared" si="19"/>
        <v>0</v>
      </c>
      <c r="AF91" s="52">
        <f t="shared" si="20"/>
        <v>0</v>
      </c>
      <c r="AG91" s="52">
        <f t="shared" si="21"/>
        <v>0</v>
      </c>
      <c r="AH91" s="52">
        <f t="shared" si="22"/>
        <v>0</v>
      </c>
      <c r="AJ91" s="52">
        <f t="shared" si="23"/>
        <v>0</v>
      </c>
      <c r="AK91" s="52">
        <f t="shared" si="24"/>
        <v>0</v>
      </c>
      <c r="AL91" s="52">
        <f t="shared" si="25"/>
        <v>0</v>
      </c>
      <c r="AM91" s="52">
        <f t="shared" si="26"/>
        <v>0</v>
      </c>
      <c r="AO91" s="31">
        <v>1</v>
      </c>
      <c r="AQ91" s="31"/>
    </row>
    <row r="92" spans="1:43" ht="94.5" customHeight="1" x14ac:dyDescent="0.35">
      <c r="B92" s="184">
        <v>87</v>
      </c>
      <c r="C92" s="54" t="s">
        <v>933</v>
      </c>
      <c r="D92" s="50" t="s">
        <v>214</v>
      </c>
      <c r="E92" s="51" t="s">
        <v>187</v>
      </c>
      <c r="F92" s="54" t="s">
        <v>783</v>
      </c>
      <c r="G92" s="53"/>
      <c r="H92" s="99"/>
      <c r="I92" s="99"/>
      <c r="J92" s="99"/>
      <c r="K92" s="99"/>
      <c r="L92" s="102">
        <f>IF(T92=0,0,(IF(T92&lt;='Paramètres '!$B$5,0,ROUND(('Paramètres '!C$9*(MIN(T92,'Paramètres '!$B$10)-MIN(T92,'Paramètres '!$B$9))+'Paramètres '!C$10*(MIN(T92,'Paramètres '!$B$11)-MIN(T92,'Paramètres '!$B$10))+'Paramètres '!C$11*(MIN(T92,'Paramètres '!$B$12)-MIN(T92,'Paramètres '!$B$11))+'Paramètres '!C$12*(T92-MIN(T92,'Paramètres '!$B$12))),3))*H92/T92))</f>
        <v>0</v>
      </c>
      <c r="M92" s="102">
        <f>IF(U92=0,0,(IF(U92&lt;='Paramètres '!$B$5,0,ROUND(('Paramètres '!D$9*(MIN(U92,'Paramètres '!$B$10)-MIN(U92,'Paramètres '!$B$9))+'Paramètres '!D$10*(MIN(U92,'Paramètres '!$B$11)-MIN(U92,'Paramètres '!$B$10))+'Paramètres '!D$11*(MIN(U92,'Paramètres '!$B$12)-MIN(U92,'Paramètres '!$B$11))+'Paramètres '!D$12*(U92-MIN(U92,'Paramètres '!$B$12))),3))*I92/U92))</f>
        <v>0</v>
      </c>
      <c r="N92" s="102">
        <f>IF(V92=0,0,(IF(V92&lt;='Paramètres '!$B$5,0,ROUND(('Paramètres '!E$9*(MIN(V92,'Paramètres '!$B$10)-MIN(V92,'Paramètres '!$B$9))+'Paramètres '!E$10*(MIN(V92,'Paramètres '!$B$11)-MIN(V92,'Paramètres '!$B$10))+'Paramètres '!E$11*(MIN(V92,'Paramètres '!$B$12)-MIN(V92,'Paramètres '!$B$11))+'Paramètres '!E$12*(V92-MIN(V92,'Paramètres '!$B$12))),3))*J92/V92))</f>
        <v>0</v>
      </c>
      <c r="O92" s="102">
        <f>IF(W92=0,0,(IF(W92&lt;='Paramètres '!$B$5,0,ROUND(('Paramètres '!F$9*(MIN(W92,'Paramètres '!$B$10)-MIN(W92,'Paramètres '!$B$9))+'Paramètres '!F$10*(MIN(W92,'Paramètres '!$B$11)-MIN(W92,'Paramètres '!$B$10))+'Paramètres '!F$11*(MIN(W92,'Paramètres '!$B$12)-MIN(W92,'Paramètres '!$B$11))+'Paramètres '!F$12*(W92-MIN(W92,'Paramètres '!$B$12))),3))*K92/W92))</f>
        <v>0</v>
      </c>
      <c r="P92" s="103"/>
      <c r="Q92" s="103"/>
      <c r="R92" s="103"/>
      <c r="S92" s="103"/>
      <c r="T92" s="102">
        <f t="shared" si="11"/>
        <v>0</v>
      </c>
      <c r="U92" s="102">
        <f t="shared" si="12"/>
        <v>0</v>
      </c>
      <c r="V92" s="102">
        <f t="shared" si="13"/>
        <v>0</v>
      </c>
      <c r="W92" s="102">
        <f t="shared" si="14"/>
        <v>0</v>
      </c>
      <c r="X92" s="104">
        <f t="shared" si="76"/>
        <v>0</v>
      </c>
      <c r="Z92" s="52">
        <f t="shared" si="15"/>
        <v>0</v>
      </c>
      <c r="AA92" s="52">
        <f t="shared" si="16"/>
        <v>0</v>
      </c>
      <c r="AB92" s="52">
        <f t="shared" si="17"/>
        <v>0</v>
      </c>
      <c r="AC92" s="52">
        <f t="shared" si="18"/>
        <v>0</v>
      </c>
      <c r="AE92" s="52">
        <f t="shared" si="19"/>
        <v>0</v>
      </c>
      <c r="AF92" s="52">
        <f t="shared" si="20"/>
        <v>0</v>
      </c>
      <c r="AG92" s="52">
        <f t="shared" si="21"/>
        <v>0</v>
      </c>
      <c r="AH92" s="52">
        <f t="shared" si="22"/>
        <v>0</v>
      </c>
      <c r="AJ92" s="52">
        <f t="shared" si="23"/>
        <v>0</v>
      </c>
      <c r="AK92" s="52">
        <f t="shared" si="24"/>
        <v>0</v>
      </c>
      <c r="AL92" s="52">
        <f t="shared" si="25"/>
        <v>0</v>
      </c>
      <c r="AM92" s="52">
        <f t="shared" si="26"/>
        <v>0</v>
      </c>
      <c r="AO92" s="31">
        <v>1</v>
      </c>
      <c r="AQ92" s="31"/>
    </row>
    <row r="93" spans="1:43" ht="54" customHeight="1" x14ac:dyDescent="0.35">
      <c r="B93" s="184">
        <v>88</v>
      </c>
      <c r="C93" s="54" t="s">
        <v>934</v>
      </c>
      <c r="D93" s="50" t="s">
        <v>215</v>
      </c>
      <c r="E93" s="51" t="s">
        <v>216</v>
      </c>
      <c r="F93" s="54" t="s">
        <v>95</v>
      </c>
      <c r="G93" s="53"/>
      <c r="H93" s="99"/>
      <c r="I93" s="99"/>
      <c r="J93" s="99"/>
      <c r="K93" s="99"/>
      <c r="L93" s="102">
        <f>IF(T93=0,0,(IF(T93&lt;='Paramètres '!$B$5,0,ROUND(('Paramètres '!C$9*(MIN(T93,'Paramètres '!$B$10)-MIN(T93,'Paramètres '!$B$9))+'Paramètres '!C$10*(MIN(T93,'Paramètres '!$B$11)-MIN(T93,'Paramètres '!$B$10))+'Paramètres '!C$11*(MIN(T93,'Paramètres '!$B$12)-MIN(T93,'Paramètres '!$B$11))+'Paramètres '!C$12*(T93-MIN(T93,'Paramètres '!$B$12))),3))*H93/T93))</f>
        <v>0</v>
      </c>
      <c r="M93" s="102">
        <f>IF(U93=0,0,(IF(U93&lt;='Paramètres '!$B$5,0,ROUND(('Paramètres '!D$9*(MIN(U93,'Paramètres '!$B$10)-MIN(U93,'Paramètres '!$B$9))+'Paramètres '!D$10*(MIN(U93,'Paramètres '!$B$11)-MIN(U93,'Paramètres '!$B$10))+'Paramètres '!D$11*(MIN(U93,'Paramètres '!$B$12)-MIN(U93,'Paramètres '!$B$11))+'Paramètres '!D$12*(U93-MIN(U93,'Paramètres '!$B$12))),3))*I93/U93))</f>
        <v>0</v>
      </c>
      <c r="N93" s="102">
        <f>IF(V93=0,0,(IF(V93&lt;='Paramètres '!$B$5,0,ROUND(('Paramètres '!E$9*(MIN(V93,'Paramètres '!$B$10)-MIN(V93,'Paramètres '!$B$9))+'Paramètres '!E$10*(MIN(V93,'Paramètres '!$B$11)-MIN(V93,'Paramètres '!$B$10))+'Paramètres '!E$11*(MIN(V93,'Paramètres '!$B$12)-MIN(V93,'Paramètres '!$B$11))+'Paramètres '!E$12*(V93-MIN(V93,'Paramètres '!$B$12))),3))*J93/V93))</f>
        <v>0</v>
      </c>
      <c r="O93" s="102">
        <f>IF(W93=0,0,(IF(W93&lt;='Paramètres '!$B$5,0,ROUND(('Paramètres '!F$9*(MIN(W93,'Paramètres '!$B$10)-MIN(W93,'Paramètres '!$B$9))+'Paramètres '!F$10*(MIN(W93,'Paramètres '!$B$11)-MIN(W93,'Paramètres '!$B$10))+'Paramètres '!F$11*(MIN(W93,'Paramètres '!$B$12)-MIN(W93,'Paramètres '!$B$11))+'Paramètres '!F$12*(W93-MIN(W93,'Paramètres '!$B$12))),3))*K93/W93))</f>
        <v>0</v>
      </c>
      <c r="P93" s="103"/>
      <c r="Q93" s="103"/>
      <c r="R93" s="103"/>
      <c r="S93" s="103"/>
      <c r="T93" s="102">
        <f t="shared" si="11"/>
        <v>0</v>
      </c>
      <c r="U93" s="102">
        <f t="shared" si="12"/>
        <v>0</v>
      </c>
      <c r="V93" s="102">
        <f t="shared" si="13"/>
        <v>0</v>
      </c>
      <c r="W93" s="102">
        <f t="shared" si="14"/>
        <v>0</v>
      </c>
      <c r="X93" s="104">
        <f t="shared" si="76"/>
        <v>0</v>
      </c>
      <c r="Z93" s="52">
        <f t="shared" si="15"/>
        <v>0</v>
      </c>
      <c r="AA93" s="52">
        <f t="shared" si="16"/>
        <v>0</v>
      </c>
      <c r="AB93" s="52">
        <f t="shared" si="17"/>
        <v>0</v>
      </c>
      <c r="AC93" s="52">
        <f t="shared" si="18"/>
        <v>0</v>
      </c>
      <c r="AE93" s="52">
        <f t="shared" si="19"/>
        <v>0</v>
      </c>
      <c r="AF93" s="52">
        <f t="shared" si="20"/>
        <v>0</v>
      </c>
      <c r="AG93" s="52">
        <f t="shared" si="21"/>
        <v>0</v>
      </c>
      <c r="AH93" s="52">
        <f t="shared" si="22"/>
        <v>0</v>
      </c>
      <c r="AJ93" s="52">
        <f t="shared" si="23"/>
        <v>0</v>
      </c>
      <c r="AK93" s="52">
        <f t="shared" si="24"/>
        <v>0</v>
      </c>
      <c r="AL93" s="52">
        <f t="shared" si="25"/>
        <v>0</v>
      </c>
      <c r="AM93" s="52">
        <f t="shared" si="26"/>
        <v>0</v>
      </c>
      <c r="AO93" s="31">
        <v>1</v>
      </c>
      <c r="AQ93" s="31"/>
    </row>
    <row r="94" spans="1:43" ht="54" customHeight="1" x14ac:dyDescent="0.35">
      <c r="B94" s="184">
        <v>89</v>
      </c>
      <c r="C94" s="54" t="s">
        <v>935</v>
      </c>
      <c r="D94" s="50" t="s">
        <v>217</v>
      </c>
      <c r="E94" s="51" t="s">
        <v>167</v>
      </c>
      <c r="F94" s="54" t="s">
        <v>279</v>
      </c>
      <c r="G94" s="53" t="s">
        <v>360</v>
      </c>
      <c r="H94" s="99"/>
      <c r="I94" s="99"/>
      <c r="J94" s="99"/>
      <c r="K94" s="99"/>
      <c r="L94" s="102">
        <f>IF(T94=0,0,(IF(T94&lt;='Paramètres '!$B$5,0,ROUND(('Paramètres '!C$9*(MIN(T94,'Paramètres '!$B$10)-MIN(T94,'Paramètres '!$B$9))+'Paramètres '!C$10*(MIN(T94,'Paramètres '!$B$11)-MIN(T94,'Paramètres '!$B$10))+'Paramètres '!C$11*(MIN(T94,'Paramètres '!$B$12)-MIN(T94,'Paramètres '!$B$11))+'Paramètres '!C$12*(T94-MIN(T94,'Paramètres '!$B$12))),3))*H94/T94))</f>
        <v>0</v>
      </c>
      <c r="M94" s="102">
        <f>IF(U94=0,0,(IF(U94&lt;='Paramètres '!$B$5,0,ROUND(('Paramètres '!D$9*(MIN(U94,'Paramètres '!$B$10)-MIN(U94,'Paramètres '!$B$9))+'Paramètres '!D$10*(MIN(U94,'Paramètres '!$B$11)-MIN(U94,'Paramètres '!$B$10))+'Paramètres '!D$11*(MIN(U94,'Paramètres '!$B$12)-MIN(U94,'Paramètres '!$B$11))+'Paramètres '!D$12*(U94-MIN(U94,'Paramètres '!$B$12))),3))*I94/U94))</f>
        <v>0</v>
      </c>
      <c r="N94" s="102">
        <f>IF(V94=0,0,(IF(V94&lt;='Paramètres '!$B$5,0,ROUND(('Paramètres '!E$9*(MIN(V94,'Paramètres '!$B$10)-MIN(V94,'Paramètres '!$B$9))+'Paramètres '!E$10*(MIN(V94,'Paramètres '!$B$11)-MIN(V94,'Paramètres '!$B$10))+'Paramètres '!E$11*(MIN(V94,'Paramètres '!$B$12)-MIN(V94,'Paramètres '!$B$11))+'Paramètres '!E$12*(V94-MIN(V94,'Paramètres '!$B$12))),3))*J94/V94))</f>
        <v>0</v>
      </c>
      <c r="O94" s="102">
        <f>IF(W94=0,0,(IF(W94&lt;='Paramètres '!$B$5,0,ROUND(('Paramètres '!F$9*(MIN(W94,'Paramètres '!$B$10)-MIN(W94,'Paramètres '!$B$9))+'Paramètres '!F$10*(MIN(W94,'Paramètres '!$B$11)-MIN(W94,'Paramètres '!$B$10))+'Paramètres '!F$11*(MIN(W94,'Paramètres '!$B$12)-MIN(W94,'Paramètres '!$B$11))+'Paramètres '!F$12*(W94-MIN(W94,'Paramètres '!$B$12))),3))*K94/W94))</f>
        <v>0</v>
      </c>
      <c r="P94" s="103"/>
      <c r="Q94" s="103"/>
      <c r="R94" s="103"/>
      <c r="S94" s="103"/>
      <c r="T94" s="102">
        <f t="shared" si="11"/>
        <v>0</v>
      </c>
      <c r="U94" s="102">
        <f t="shared" si="12"/>
        <v>0</v>
      </c>
      <c r="V94" s="102">
        <f t="shared" si="13"/>
        <v>0</v>
      </c>
      <c r="W94" s="102">
        <f t="shared" si="14"/>
        <v>0</v>
      </c>
      <c r="X94" s="104">
        <f t="shared" si="76"/>
        <v>0</v>
      </c>
      <c r="Z94" s="52">
        <f t="shared" si="15"/>
        <v>0</v>
      </c>
      <c r="AA94" s="52">
        <f t="shared" si="16"/>
        <v>0</v>
      </c>
      <c r="AB94" s="52">
        <f t="shared" si="17"/>
        <v>0</v>
      </c>
      <c r="AC94" s="52">
        <f t="shared" si="18"/>
        <v>0</v>
      </c>
      <c r="AE94" s="52">
        <f t="shared" si="19"/>
        <v>0</v>
      </c>
      <c r="AF94" s="52">
        <f t="shared" si="20"/>
        <v>0</v>
      </c>
      <c r="AG94" s="52">
        <f t="shared" si="21"/>
        <v>0</v>
      </c>
      <c r="AH94" s="52">
        <f t="shared" si="22"/>
        <v>0</v>
      </c>
      <c r="AJ94" s="52">
        <f t="shared" si="23"/>
        <v>0</v>
      </c>
      <c r="AK94" s="52">
        <f t="shared" si="24"/>
        <v>0</v>
      </c>
      <c r="AL94" s="52">
        <f t="shared" si="25"/>
        <v>0</v>
      </c>
      <c r="AM94" s="52">
        <f t="shared" si="26"/>
        <v>0</v>
      </c>
      <c r="AO94" s="31">
        <v>1</v>
      </c>
      <c r="AQ94" s="31"/>
    </row>
    <row r="95" spans="1:43" ht="54" customHeight="1" x14ac:dyDescent="0.35">
      <c r="B95" s="184">
        <v>90</v>
      </c>
      <c r="C95" s="54" t="s">
        <v>936</v>
      </c>
      <c r="D95" s="50" t="s">
        <v>152</v>
      </c>
      <c r="E95" s="51" t="s">
        <v>167</v>
      </c>
      <c r="F95" s="54" t="s">
        <v>937</v>
      </c>
      <c r="G95" s="53" t="s">
        <v>361</v>
      </c>
      <c r="H95" s="99"/>
      <c r="I95" s="99"/>
      <c r="J95" s="99"/>
      <c r="K95" s="99"/>
      <c r="L95" s="102">
        <f>IF(T95=0,0,(IF(T95&lt;='Paramètres '!$B$5,0,ROUND(('Paramètres '!C$9*(MIN(T95,'Paramètres '!$B$10)-MIN(T95,'Paramètres '!$B$9))+'Paramètres '!C$10*(MIN(T95,'Paramètres '!$B$11)-MIN(T95,'Paramètres '!$B$10))+'Paramètres '!C$11*(MIN(T95,'Paramètres '!$B$12)-MIN(T95,'Paramètres '!$B$11))+'Paramètres '!C$12*(T95-MIN(T95,'Paramètres '!$B$12))),3))*H95/T95))</f>
        <v>0</v>
      </c>
      <c r="M95" s="102">
        <f>IF(U95=0,0,(IF(U95&lt;='Paramètres '!$B$5,0,ROUND(('Paramètres '!D$9*(MIN(U95,'Paramètres '!$B$10)-MIN(U95,'Paramètres '!$B$9))+'Paramètres '!D$10*(MIN(U95,'Paramètres '!$B$11)-MIN(U95,'Paramètres '!$B$10))+'Paramètres '!D$11*(MIN(U95,'Paramètres '!$B$12)-MIN(U95,'Paramètres '!$B$11))+'Paramètres '!D$12*(U95-MIN(U95,'Paramètres '!$B$12))),3))*I95/U95))</f>
        <v>0</v>
      </c>
      <c r="N95" s="102">
        <f>IF(V95=0,0,(IF(V95&lt;='Paramètres '!$B$5,0,ROUND(('Paramètres '!E$9*(MIN(V95,'Paramètres '!$B$10)-MIN(V95,'Paramètres '!$B$9))+'Paramètres '!E$10*(MIN(V95,'Paramètres '!$B$11)-MIN(V95,'Paramètres '!$B$10))+'Paramètres '!E$11*(MIN(V95,'Paramètres '!$B$12)-MIN(V95,'Paramètres '!$B$11))+'Paramètres '!E$12*(V95-MIN(V95,'Paramètres '!$B$12))),3))*J95/V95))</f>
        <v>0</v>
      </c>
      <c r="O95" s="102">
        <f>IF(W95=0,0,(IF(W95&lt;='Paramètres '!$B$5,0,ROUND(('Paramètres '!F$9*(MIN(W95,'Paramètres '!$B$10)-MIN(W95,'Paramètres '!$B$9))+'Paramètres '!F$10*(MIN(W95,'Paramètres '!$B$11)-MIN(W95,'Paramètres '!$B$10))+'Paramètres '!F$11*(MIN(W95,'Paramètres '!$B$12)-MIN(W95,'Paramètres '!$B$11))+'Paramètres '!F$12*(W95-MIN(W95,'Paramètres '!$B$12))),3))*K95/W95))</f>
        <v>0</v>
      </c>
      <c r="P95" s="103"/>
      <c r="Q95" s="103"/>
      <c r="R95" s="103"/>
      <c r="S95" s="103"/>
      <c r="T95" s="102">
        <f t="shared" si="11"/>
        <v>0</v>
      </c>
      <c r="U95" s="102">
        <f t="shared" si="12"/>
        <v>0</v>
      </c>
      <c r="V95" s="102">
        <f t="shared" si="13"/>
        <v>0</v>
      </c>
      <c r="W95" s="102">
        <f t="shared" si="14"/>
        <v>0</v>
      </c>
      <c r="X95" s="104">
        <f t="shared" si="76"/>
        <v>0</v>
      </c>
      <c r="Z95" s="52">
        <f t="shared" si="15"/>
        <v>0</v>
      </c>
      <c r="AA95" s="52">
        <f t="shared" si="16"/>
        <v>0</v>
      </c>
      <c r="AB95" s="52">
        <f t="shared" si="17"/>
        <v>0</v>
      </c>
      <c r="AC95" s="52">
        <f t="shared" si="18"/>
        <v>0</v>
      </c>
      <c r="AE95" s="52">
        <f t="shared" si="19"/>
        <v>0</v>
      </c>
      <c r="AF95" s="52">
        <f t="shared" si="20"/>
        <v>0</v>
      </c>
      <c r="AG95" s="52">
        <f t="shared" si="21"/>
        <v>0</v>
      </c>
      <c r="AH95" s="52">
        <f t="shared" si="22"/>
        <v>0</v>
      </c>
      <c r="AJ95" s="52">
        <f t="shared" si="23"/>
        <v>0</v>
      </c>
      <c r="AK95" s="52">
        <f t="shared" si="24"/>
        <v>0</v>
      </c>
      <c r="AL95" s="52">
        <f t="shared" si="25"/>
        <v>0</v>
      </c>
      <c r="AM95" s="52">
        <f t="shared" si="26"/>
        <v>0</v>
      </c>
      <c r="AO95" s="31">
        <v>1</v>
      </c>
      <c r="AQ95" s="31"/>
    </row>
    <row r="96" spans="1:43" ht="54" customHeight="1" thickBot="1" x14ac:dyDescent="0.4">
      <c r="B96" s="259">
        <v>91</v>
      </c>
      <c r="C96" s="156" t="s">
        <v>218</v>
      </c>
      <c r="D96" s="157" t="s">
        <v>219</v>
      </c>
      <c r="E96" s="158" t="s">
        <v>298</v>
      </c>
      <c r="F96" s="156" t="s">
        <v>96</v>
      </c>
      <c r="G96" s="159"/>
      <c r="H96" s="160"/>
      <c r="I96" s="160"/>
      <c r="J96" s="160"/>
      <c r="K96" s="160"/>
      <c r="L96" s="161">
        <f>IF(T96=0,0,(IF(T96&lt;='Paramètres '!$B$5,0,ROUND(('Paramètres '!C$9*(MIN(T96,'Paramètres '!$B$10)-MIN(T96,'Paramètres '!$B$9))+'Paramètres '!C$10*(MIN(T96,'Paramètres '!$B$11)-MIN(T96,'Paramètres '!$B$10))+'Paramètres '!C$11*(MIN(T96,'Paramètres '!$B$12)-MIN(T96,'Paramètres '!$B$11))+'Paramètres '!C$12*(T96-MIN(T96,'Paramètres '!$B$12))),3))*H96/T96))</f>
        <v>0</v>
      </c>
      <c r="M96" s="161">
        <f>IF(U96=0,0,(IF(U96&lt;='Paramètres '!$B$5,0,ROUND(('Paramètres '!D$9*(MIN(U96,'Paramètres '!$B$10)-MIN(U96,'Paramètres '!$B$9))+'Paramètres '!D$10*(MIN(U96,'Paramètres '!$B$11)-MIN(U96,'Paramètres '!$B$10))+'Paramètres '!D$11*(MIN(U96,'Paramètres '!$B$12)-MIN(U96,'Paramètres '!$B$11))+'Paramètres '!D$12*(U96-MIN(U96,'Paramètres '!$B$12))),3))*I96/U96))</f>
        <v>0</v>
      </c>
      <c r="N96" s="161">
        <f>IF(V96=0,0,(IF(V96&lt;='Paramètres '!$B$5,0,ROUND(('Paramètres '!E$9*(MIN(V96,'Paramètres '!$B$10)-MIN(V96,'Paramètres '!$B$9))+'Paramètres '!E$10*(MIN(V96,'Paramètres '!$B$11)-MIN(V96,'Paramètres '!$B$10))+'Paramètres '!E$11*(MIN(V96,'Paramètres '!$B$12)-MIN(V96,'Paramètres '!$B$11))+'Paramètres '!E$12*(V96-MIN(V96,'Paramètres '!$B$12))),3))*J96/V96))</f>
        <v>0</v>
      </c>
      <c r="O96" s="161">
        <f>IF(W96=0,0,(IF(W96&lt;='Paramètres '!$B$5,0,ROUND(('Paramètres '!F$9*(MIN(W96,'Paramètres '!$B$10)-MIN(W96,'Paramètres '!$B$9))+'Paramètres '!F$10*(MIN(W96,'Paramètres '!$B$11)-MIN(W96,'Paramètres '!$B$10))+'Paramètres '!F$11*(MIN(W96,'Paramètres '!$B$12)-MIN(W96,'Paramètres '!$B$11))+'Paramètres '!F$12*(W96-MIN(W96,'Paramètres '!$B$12))),3))*K96/W96))</f>
        <v>0</v>
      </c>
      <c r="P96" s="162"/>
      <c r="Q96" s="162"/>
      <c r="R96" s="162"/>
      <c r="S96" s="162"/>
      <c r="T96" s="161">
        <f t="shared" si="11"/>
        <v>0</v>
      </c>
      <c r="U96" s="161">
        <f t="shared" si="12"/>
        <v>0</v>
      </c>
      <c r="V96" s="161">
        <f t="shared" si="13"/>
        <v>0</v>
      </c>
      <c r="W96" s="161">
        <f t="shared" si="14"/>
        <v>0</v>
      </c>
      <c r="X96" s="163">
        <f t="shared" si="76"/>
        <v>0</v>
      </c>
      <c r="Z96" s="52">
        <f t="shared" si="15"/>
        <v>0</v>
      </c>
      <c r="AA96" s="52">
        <f t="shared" si="16"/>
        <v>0</v>
      </c>
      <c r="AB96" s="52">
        <f t="shared" si="17"/>
        <v>0</v>
      </c>
      <c r="AC96" s="52">
        <f t="shared" si="18"/>
        <v>0</v>
      </c>
      <c r="AE96" s="52">
        <f t="shared" si="19"/>
        <v>0</v>
      </c>
      <c r="AF96" s="52">
        <f t="shared" si="20"/>
        <v>0</v>
      </c>
      <c r="AG96" s="52">
        <f t="shared" si="21"/>
        <v>0</v>
      </c>
      <c r="AH96" s="52">
        <f t="shared" si="22"/>
        <v>0</v>
      </c>
      <c r="AJ96" s="52">
        <f t="shared" si="23"/>
        <v>0</v>
      </c>
      <c r="AK96" s="52">
        <f t="shared" si="24"/>
        <v>0</v>
      </c>
      <c r="AL96" s="52">
        <f t="shared" si="25"/>
        <v>0</v>
      </c>
      <c r="AM96" s="52">
        <f t="shared" si="26"/>
        <v>0</v>
      </c>
      <c r="AO96" s="31">
        <v>1</v>
      </c>
      <c r="AQ96" s="31"/>
    </row>
    <row r="97" spans="2:43" ht="54" customHeight="1" x14ac:dyDescent="0.35">
      <c r="B97" s="204">
        <v>92</v>
      </c>
      <c r="C97" s="146" t="s">
        <v>509</v>
      </c>
      <c r="D97" s="147" t="s">
        <v>220</v>
      </c>
      <c r="E97" s="148" t="s">
        <v>206</v>
      </c>
      <c r="F97" s="146" t="s">
        <v>510</v>
      </c>
      <c r="G97" s="149"/>
      <c r="H97" s="150"/>
      <c r="I97" s="150"/>
      <c r="J97" s="150"/>
      <c r="K97" s="150"/>
      <c r="L97" s="152"/>
      <c r="M97" s="152"/>
      <c r="N97" s="152"/>
      <c r="O97" s="152"/>
      <c r="P97" s="153"/>
      <c r="Q97" s="153"/>
      <c r="R97" s="153"/>
      <c r="S97" s="153"/>
      <c r="T97" s="151">
        <f t="shared" si="11"/>
        <v>0</v>
      </c>
      <c r="U97" s="151">
        <f t="shared" si="12"/>
        <v>0</v>
      </c>
      <c r="V97" s="151">
        <f t="shared" si="13"/>
        <v>0</v>
      </c>
      <c r="W97" s="151">
        <f t="shared" si="14"/>
        <v>0</v>
      </c>
      <c r="X97" s="154"/>
      <c r="Z97" s="52">
        <f t="shared" si="15"/>
        <v>0</v>
      </c>
      <c r="AA97" s="52">
        <f t="shared" si="16"/>
        <v>0</v>
      </c>
      <c r="AB97" s="52">
        <f t="shared" si="17"/>
        <v>0</v>
      </c>
      <c r="AC97" s="52">
        <f t="shared" si="18"/>
        <v>0</v>
      </c>
      <c r="AE97" s="52">
        <f t="shared" si="19"/>
        <v>0</v>
      </c>
      <c r="AF97" s="52">
        <f t="shared" si="20"/>
        <v>0</v>
      </c>
      <c r="AG97" s="52">
        <f t="shared" si="21"/>
        <v>0</v>
      </c>
      <c r="AH97" s="52">
        <f t="shared" si="22"/>
        <v>0</v>
      </c>
      <c r="AJ97" s="52">
        <f t="shared" si="23"/>
        <v>0</v>
      </c>
      <c r="AK97" s="52">
        <f t="shared" si="24"/>
        <v>0</v>
      </c>
      <c r="AL97" s="52">
        <f t="shared" si="25"/>
        <v>0</v>
      </c>
      <c r="AM97" s="52">
        <f t="shared" si="26"/>
        <v>0</v>
      </c>
      <c r="AO97" s="31">
        <v>0</v>
      </c>
      <c r="AQ97" s="31"/>
    </row>
    <row r="98" spans="2:43" ht="54" customHeight="1" x14ac:dyDescent="0.35">
      <c r="B98" s="240">
        <v>93</v>
      </c>
      <c r="C98" s="180" t="s">
        <v>509</v>
      </c>
      <c r="D98" s="50" t="s">
        <v>220</v>
      </c>
      <c r="E98" s="51" t="s">
        <v>206</v>
      </c>
      <c r="F98" s="54" t="s">
        <v>511</v>
      </c>
      <c r="G98" s="53"/>
      <c r="H98" s="99"/>
      <c r="I98" s="99"/>
      <c r="J98" s="99"/>
      <c r="K98" s="99"/>
      <c r="L98" s="105"/>
      <c r="M98" s="105"/>
      <c r="N98" s="105"/>
      <c r="O98" s="105"/>
      <c r="P98" s="103"/>
      <c r="Q98" s="103"/>
      <c r="R98" s="103"/>
      <c r="S98" s="103"/>
      <c r="T98" s="144">
        <f t="shared" ref="T98:T102" si="308">ROUND(P98+H98,3)</f>
        <v>0</v>
      </c>
      <c r="U98" s="144">
        <f t="shared" ref="U98:U102" si="309">ROUND(Q98+I98,3)</f>
        <v>0</v>
      </c>
      <c r="V98" s="144">
        <f t="shared" ref="V98:V101" si="310">ROUND(R98+J98,3)</f>
        <v>0</v>
      </c>
      <c r="W98" s="144">
        <f t="shared" ref="W98:W101" si="311">ROUND(S98+K98,3)</f>
        <v>0</v>
      </c>
      <c r="X98" s="183"/>
      <c r="Z98" s="52">
        <f t="shared" si="15"/>
        <v>0</v>
      </c>
      <c r="AA98" s="52">
        <f t="shared" si="16"/>
        <v>0</v>
      </c>
      <c r="AB98" s="52">
        <f t="shared" si="17"/>
        <v>0</v>
      </c>
      <c r="AC98" s="52">
        <f t="shared" si="18"/>
        <v>0</v>
      </c>
      <c r="AE98" s="52">
        <f t="shared" si="19"/>
        <v>0</v>
      </c>
      <c r="AF98" s="52">
        <f t="shared" si="20"/>
        <v>0</v>
      </c>
      <c r="AG98" s="52">
        <f t="shared" si="21"/>
        <v>0</v>
      </c>
      <c r="AH98" s="52">
        <f t="shared" si="22"/>
        <v>0</v>
      </c>
      <c r="AJ98" s="52">
        <f t="shared" si="23"/>
        <v>0</v>
      </c>
      <c r="AK98" s="52">
        <f t="shared" si="24"/>
        <v>0</v>
      </c>
      <c r="AL98" s="52">
        <f t="shared" si="25"/>
        <v>0</v>
      </c>
      <c r="AM98" s="52">
        <f t="shared" si="26"/>
        <v>0</v>
      </c>
      <c r="AO98" s="31">
        <v>0</v>
      </c>
      <c r="AQ98" s="31"/>
    </row>
    <row r="99" spans="2:43" ht="54" customHeight="1" x14ac:dyDescent="0.35">
      <c r="B99" s="240">
        <v>94</v>
      </c>
      <c r="C99" s="156"/>
      <c r="D99" s="157"/>
      <c r="E99" s="158"/>
      <c r="F99" s="54"/>
      <c r="G99" s="53"/>
      <c r="H99" s="99"/>
      <c r="I99" s="99"/>
      <c r="J99" s="99"/>
      <c r="K99" s="99"/>
      <c r="L99" s="169"/>
      <c r="M99" s="169"/>
      <c r="N99" s="169"/>
      <c r="O99" s="169"/>
      <c r="P99" s="103"/>
      <c r="Q99" s="103"/>
      <c r="R99" s="103"/>
      <c r="S99" s="103"/>
      <c r="T99" s="102">
        <f t="shared" si="308"/>
        <v>0</v>
      </c>
      <c r="U99" s="102">
        <f t="shared" si="309"/>
        <v>0</v>
      </c>
      <c r="V99" s="102">
        <f t="shared" si="310"/>
        <v>0</v>
      </c>
      <c r="W99" s="102">
        <f t="shared" si="311"/>
        <v>0</v>
      </c>
      <c r="X99" s="155"/>
      <c r="Z99" s="52">
        <f t="shared" ref="Z99:Z101" si="312">IF(AND(H99&gt;0,P99=0),L99,0)</f>
        <v>0</v>
      </c>
      <c r="AA99" s="52">
        <f t="shared" ref="AA99:AA101" si="313">IF(AND(I99&gt;0,Q99=0),M99,0)</f>
        <v>0</v>
      </c>
      <c r="AB99" s="52">
        <f t="shared" ref="AB99:AB101" si="314">IF(AND(J99&gt;0,R99=0),N99,0)</f>
        <v>0</v>
      </c>
      <c r="AC99" s="52">
        <f t="shared" ref="AC99:AC101" si="315">IF(AND(K99&gt;0,S99=0),O99,0)</f>
        <v>0</v>
      </c>
      <c r="AE99" s="52">
        <f t="shared" ref="AE99:AE101" si="316">IF(AND(H99&gt;0,P99&gt;0),L99,0)</f>
        <v>0</v>
      </c>
      <c r="AF99" s="52">
        <f t="shared" ref="AF99:AF101" si="317">IF(AND(I99&gt;0,Q99&gt;0),M99,0)</f>
        <v>0</v>
      </c>
      <c r="AG99" s="52">
        <f t="shared" ref="AG99:AG101" si="318">IF(AND(J99&gt;0,R99&gt;0),N99,0)</f>
        <v>0</v>
      </c>
      <c r="AH99" s="52">
        <f t="shared" ref="AH99:AH101" si="319">IF(AND(K99&gt;0,S99&gt;0),O99,0)</f>
        <v>0</v>
      </c>
      <c r="AJ99" s="52">
        <f t="shared" ref="AJ99:AJ101" si="320">Z99+AE99</f>
        <v>0</v>
      </c>
      <c r="AK99" s="52">
        <f t="shared" ref="AK99:AK101" si="321">AA99+AF99</f>
        <v>0</v>
      </c>
      <c r="AL99" s="52">
        <f t="shared" ref="AL99:AL101" si="322">AB99+AG99</f>
        <v>0</v>
      </c>
      <c r="AM99" s="52">
        <f t="shared" ref="AM99:AM101" si="323">AC99+AH99</f>
        <v>0</v>
      </c>
      <c r="AO99" s="31">
        <v>0</v>
      </c>
      <c r="AQ99" s="31"/>
    </row>
    <row r="100" spans="2:43" ht="54" customHeight="1" x14ac:dyDescent="0.35">
      <c r="B100" s="240">
        <v>95</v>
      </c>
      <c r="C100" s="156"/>
      <c r="D100" s="157"/>
      <c r="E100" s="158"/>
      <c r="F100" s="54"/>
      <c r="G100" s="53"/>
      <c r="H100" s="99"/>
      <c r="I100" s="99"/>
      <c r="J100" s="99"/>
      <c r="K100" s="99"/>
      <c r="L100" s="169"/>
      <c r="M100" s="169"/>
      <c r="N100" s="169"/>
      <c r="O100" s="169"/>
      <c r="P100" s="103"/>
      <c r="Q100" s="103"/>
      <c r="R100" s="103"/>
      <c r="S100" s="103"/>
      <c r="T100" s="102">
        <f t="shared" si="308"/>
        <v>0</v>
      </c>
      <c r="U100" s="102">
        <f t="shared" si="309"/>
        <v>0</v>
      </c>
      <c r="V100" s="102">
        <f t="shared" si="310"/>
        <v>0</v>
      </c>
      <c r="W100" s="102">
        <f t="shared" si="311"/>
        <v>0</v>
      </c>
      <c r="X100" s="155"/>
      <c r="Z100" s="52">
        <f t="shared" si="312"/>
        <v>0</v>
      </c>
      <c r="AA100" s="52">
        <f t="shared" si="313"/>
        <v>0</v>
      </c>
      <c r="AB100" s="52">
        <f t="shared" si="314"/>
        <v>0</v>
      </c>
      <c r="AC100" s="52">
        <f t="shared" si="315"/>
        <v>0</v>
      </c>
      <c r="AE100" s="52">
        <f t="shared" si="316"/>
        <v>0</v>
      </c>
      <c r="AF100" s="52">
        <f t="shared" si="317"/>
        <v>0</v>
      </c>
      <c r="AG100" s="52">
        <f t="shared" si="318"/>
        <v>0</v>
      </c>
      <c r="AH100" s="52">
        <f t="shared" si="319"/>
        <v>0</v>
      </c>
      <c r="AJ100" s="52">
        <f t="shared" si="320"/>
        <v>0</v>
      </c>
      <c r="AK100" s="52">
        <f t="shared" si="321"/>
        <v>0</v>
      </c>
      <c r="AL100" s="52">
        <f t="shared" si="322"/>
        <v>0</v>
      </c>
      <c r="AM100" s="52">
        <f t="shared" si="323"/>
        <v>0</v>
      </c>
      <c r="AO100" s="31">
        <v>0</v>
      </c>
      <c r="AQ100" s="31"/>
    </row>
    <row r="101" spans="2:43" ht="54" customHeight="1" thickBot="1" x14ac:dyDescent="0.4">
      <c r="B101" s="217">
        <v>96</v>
      </c>
      <c r="C101" s="156"/>
      <c r="D101" s="157"/>
      <c r="E101" s="158"/>
      <c r="F101" s="53"/>
      <c r="G101" s="53"/>
      <c r="H101" s="99"/>
      <c r="I101" s="99"/>
      <c r="J101" s="99"/>
      <c r="K101" s="99"/>
      <c r="L101" s="169"/>
      <c r="M101" s="169"/>
      <c r="N101" s="169"/>
      <c r="O101" s="169"/>
      <c r="P101" s="103"/>
      <c r="Q101" s="103"/>
      <c r="R101" s="103"/>
      <c r="S101" s="103"/>
      <c r="T101" s="102">
        <f t="shared" si="308"/>
        <v>0</v>
      </c>
      <c r="U101" s="102">
        <f t="shared" si="309"/>
        <v>0</v>
      </c>
      <c r="V101" s="102">
        <f t="shared" si="310"/>
        <v>0</v>
      </c>
      <c r="W101" s="102">
        <f t="shared" si="311"/>
        <v>0</v>
      </c>
      <c r="X101" s="155"/>
      <c r="Z101" s="52">
        <f t="shared" si="312"/>
        <v>0</v>
      </c>
      <c r="AA101" s="52">
        <f t="shared" si="313"/>
        <v>0</v>
      </c>
      <c r="AB101" s="52">
        <f t="shared" si="314"/>
        <v>0</v>
      </c>
      <c r="AC101" s="52">
        <f t="shared" si="315"/>
        <v>0</v>
      </c>
      <c r="AE101" s="52">
        <f t="shared" si="316"/>
        <v>0</v>
      </c>
      <c r="AF101" s="52">
        <f t="shared" si="317"/>
        <v>0</v>
      </c>
      <c r="AG101" s="52">
        <f t="shared" si="318"/>
        <v>0</v>
      </c>
      <c r="AH101" s="52">
        <f t="shared" si="319"/>
        <v>0</v>
      </c>
      <c r="AJ101" s="52">
        <f t="shared" si="320"/>
        <v>0</v>
      </c>
      <c r="AK101" s="52">
        <f t="shared" si="321"/>
        <v>0</v>
      </c>
      <c r="AL101" s="52">
        <f t="shared" si="322"/>
        <v>0</v>
      </c>
      <c r="AM101" s="52">
        <f t="shared" si="323"/>
        <v>0</v>
      </c>
      <c r="AO101" s="31">
        <v>0</v>
      </c>
      <c r="AQ101" s="31"/>
    </row>
    <row r="102" spans="2:43" ht="54" customHeight="1" thickBot="1" x14ac:dyDescent="0.4">
      <c r="B102" s="207">
        <v>97</v>
      </c>
      <c r="C102" s="208" t="s">
        <v>512</v>
      </c>
      <c r="D102" s="209"/>
      <c r="E102" s="209"/>
      <c r="F102" s="211"/>
      <c r="G102" s="211"/>
      <c r="H102" s="212">
        <f t="shared" ref="H102:I102" si="324">H97+H98+H99+H100+H101</f>
        <v>0</v>
      </c>
      <c r="I102" s="212">
        <f t="shared" si="324"/>
        <v>0</v>
      </c>
      <c r="J102" s="212">
        <f>J97+J98+J99+J100+J101</f>
        <v>0</v>
      </c>
      <c r="K102" s="212">
        <f>K97+K98+K99+K100+K101</f>
        <v>0</v>
      </c>
      <c r="L102" s="213">
        <f>IF(T102=0,0,(IF(T102&lt;='Paramètres '!$B$5,0,ROUND(('Paramètres '!C$9*(MIN(T102,'Paramètres '!$B$10)-MIN(T102,'Paramètres '!$B$9))+'Paramètres '!C$10*(MIN(T102,'Paramètres '!$B$11)-MIN(T102,'Paramètres '!$B$10))+'Paramètres '!C$11*(MIN(T102,'Paramètres '!$B$12)-MIN(T102,'Paramètres '!$B$11))+'Paramètres '!C$12*(T102-MIN(T102,'Paramètres '!$B$12))),3))*H102/T102))</f>
        <v>0</v>
      </c>
      <c r="M102" s="213">
        <f>IF(U102=0,0,(IF(U102&lt;='Paramètres '!$B$5,0,ROUND(('Paramètres '!D$9*(MIN(U102,'Paramètres '!$B$10)-MIN(U102,'Paramètres '!$B$9))+'Paramètres '!D$10*(MIN(U102,'Paramètres '!$B$11)-MIN(U102,'Paramètres '!$B$10))+'Paramètres '!D$11*(MIN(U102,'Paramètres '!$B$12)-MIN(U102,'Paramètres '!$B$11))+'Paramètres '!D$12*(U102-MIN(U102,'Paramètres '!$B$12))),3))*I102/U102))</f>
        <v>0</v>
      </c>
      <c r="N102" s="213">
        <f>IF(V102=0,0,(IF(V102&lt;='Paramètres '!$B$5,0,ROUND(('Paramètres '!E$9*(MIN(V102,'Paramètres '!$B$10)-MIN(V102,'Paramètres '!$B$9))+'Paramètres '!E$10*(MIN(V102,'Paramètres '!$B$11)-MIN(V102,'Paramètres '!$B$10))+'Paramètres '!E$11*(MIN(V102,'Paramètres '!$B$12)-MIN(V102,'Paramètres '!$B$11))+'Paramètres '!E$12*(V102-MIN(V102,'Paramètres '!$B$12))),3))*J102/V102))</f>
        <v>0</v>
      </c>
      <c r="O102" s="213">
        <f>IF(W102=0,0,(IF(W102&lt;='Paramètres '!$B$5,0,ROUND(('Paramètres '!F$9*(MIN(W102,'Paramètres '!$B$10)-MIN(W102,'Paramètres '!$B$9))+'Paramètres '!F$10*(MIN(W102,'Paramètres '!$B$11)-MIN(W102,'Paramètres '!$B$10))+'Paramètres '!F$11*(MIN(W102,'Paramètres '!$B$12)-MIN(W102,'Paramètres '!$B$11))+'Paramètres '!F$12*(W102-MIN(W102,'Paramètres '!$B$12))),3))*K102/W102))</f>
        <v>0</v>
      </c>
      <c r="P102" s="215">
        <f t="shared" ref="P102:Q102" si="325">P97+P98+P99+P100+P101</f>
        <v>0</v>
      </c>
      <c r="Q102" s="215">
        <f t="shared" si="325"/>
        <v>0</v>
      </c>
      <c r="R102" s="215">
        <f>R97+R98+R99+R100+R101</f>
        <v>0</v>
      </c>
      <c r="S102" s="215">
        <f>S97+S98+S99+S100+S101</f>
        <v>0</v>
      </c>
      <c r="T102" s="216">
        <f t="shared" si="308"/>
        <v>0</v>
      </c>
      <c r="U102" s="216">
        <f t="shared" si="309"/>
        <v>0</v>
      </c>
      <c r="V102" s="216">
        <f t="shared" si="13"/>
        <v>0</v>
      </c>
      <c r="W102" s="216">
        <f t="shared" si="14"/>
        <v>0</v>
      </c>
      <c r="X102" s="214">
        <f t="shared" si="76"/>
        <v>0</v>
      </c>
      <c r="Z102" s="52">
        <f t="shared" ref="Z102" si="326">IF(AND(H102&gt;0,P102=0),L102,0)</f>
        <v>0</v>
      </c>
      <c r="AA102" s="52">
        <f t="shared" ref="AA102" si="327">IF(AND(I102&gt;0,Q102=0),M102,0)</f>
        <v>0</v>
      </c>
      <c r="AB102" s="52">
        <f t="shared" ref="AB102" si="328">IF(AND(J102&gt;0,R102=0),N102,0)</f>
        <v>0</v>
      </c>
      <c r="AC102" s="52">
        <f t="shared" ref="AC102" si="329">IF(AND(K102&gt;0,S102=0),O102,0)</f>
        <v>0</v>
      </c>
      <c r="AE102" s="52">
        <f t="shared" ref="AE102" si="330">IF(AND(H102&gt;0,P102&gt;0),L102,0)</f>
        <v>0</v>
      </c>
      <c r="AF102" s="52">
        <f t="shared" ref="AF102" si="331">IF(AND(I102&gt;0,Q102&gt;0),M102,0)</f>
        <v>0</v>
      </c>
      <c r="AG102" s="52">
        <f t="shared" ref="AG102" si="332">IF(AND(J102&gt;0,R102&gt;0),N102,0)</f>
        <v>0</v>
      </c>
      <c r="AH102" s="52">
        <f t="shared" ref="AH102" si="333">IF(AND(K102&gt;0,S102&gt;0),O102,0)</f>
        <v>0</v>
      </c>
      <c r="AJ102" s="52">
        <f t="shared" ref="AJ102" si="334">Z102+AE102</f>
        <v>0</v>
      </c>
      <c r="AK102" s="52">
        <f t="shared" ref="AK102" si="335">AA102+AF102</f>
        <v>0</v>
      </c>
      <c r="AL102" s="52">
        <f t="shared" ref="AL102" si="336">AB102+AG102</f>
        <v>0</v>
      </c>
      <c r="AM102" s="52">
        <f t="shared" ref="AM102" si="337">AC102+AH102</f>
        <v>0</v>
      </c>
      <c r="AO102" s="31">
        <v>0</v>
      </c>
      <c r="AQ102" s="31"/>
    </row>
    <row r="103" spans="2:43" ht="54" customHeight="1" x14ac:dyDescent="0.35">
      <c r="B103" s="184">
        <v>98</v>
      </c>
      <c r="C103" s="140" t="s">
        <v>221</v>
      </c>
      <c r="D103" s="141" t="s">
        <v>243</v>
      </c>
      <c r="E103" s="142" t="s">
        <v>189</v>
      </c>
      <c r="F103" s="140" t="s">
        <v>97</v>
      </c>
      <c r="G103" s="143"/>
      <c r="H103" s="99"/>
      <c r="I103" s="99"/>
      <c r="J103" s="99"/>
      <c r="K103" s="99"/>
      <c r="L103" s="102">
        <f>IF(T103=0,0,(IF(T103&lt;='Paramètres '!$B$5,0,ROUND(('Paramètres '!C$9*(MIN(T103,'Paramètres '!$B$10)-MIN(T103,'Paramètres '!$B$9))+'Paramètres '!C$10*(MIN(T103,'Paramètres '!$B$11)-MIN(T103,'Paramètres '!$B$10))+'Paramètres '!C$11*(MIN(T103,'Paramètres '!$B$12)-MIN(T103,'Paramètres '!$B$11))+'Paramètres '!C$12*(T103-MIN(T103,'Paramètres '!$B$12))),3))*H103/T103))</f>
        <v>0</v>
      </c>
      <c r="M103" s="102">
        <f>IF(U103=0,0,(IF(U103&lt;='Paramètres '!$B$5,0,ROUND(('Paramètres '!D$9*(MIN(U103,'Paramètres '!$B$10)-MIN(U103,'Paramètres '!$B$9))+'Paramètres '!D$10*(MIN(U103,'Paramètres '!$B$11)-MIN(U103,'Paramètres '!$B$10))+'Paramètres '!D$11*(MIN(U103,'Paramètres '!$B$12)-MIN(U103,'Paramètres '!$B$11))+'Paramètres '!D$12*(U103-MIN(U103,'Paramètres '!$B$12))),3))*I103/U103))</f>
        <v>0</v>
      </c>
      <c r="N103" s="102">
        <f>IF(V103=0,0,(IF(V103&lt;='Paramètres '!$B$5,0,ROUND(('Paramètres '!E$9*(MIN(V103,'Paramètres '!$B$10)-MIN(V103,'Paramètres '!$B$9))+'Paramètres '!E$10*(MIN(V103,'Paramètres '!$B$11)-MIN(V103,'Paramètres '!$B$10))+'Paramètres '!E$11*(MIN(V103,'Paramètres '!$B$12)-MIN(V103,'Paramètres '!$B$11))+'Paramètres '!E$12*(V103-MIN(V103,'Paramètres '!$B$12))),3))*J103/V103))</f>
        <v>0</v>
      </c>
      <c r="O103" s="102">
        <f>IF(W103=0,0,(IF(W103&lt;='Paramètres '!$B$5,0,ROUND(('Paramètres '!F$9*(MIN(W103,'Paramètres '!$B$10)-MIN(W103,'Paramètres '!$B$9))+'Paramètres '!F$10*(MIN(W103,'Paramètres '!$B$11)-MIN(W103,'Paramètres '!$B$10))+'Paramètres '!F$11*(MIN(W103,'Paramètres '!$B$12)-MIN(W103,'Paramètres '!$B$11))+'Paramètres '!F$12*(W103-MIN(W103,'Paramètres '!$B$12))),3))*K103/W103))</f>
        <v>0</v>
      </c>
      <c r="P103" s="103"/>
      <c r="Q103" s="103"/>
      <c r="R103" s="103"/>
      <c r="S103" s="103"/>
      <c r="T103" s="144">
        <f t="shared" si="11"/>
        <v>0</v>
      </c>
      <c r="U103" s="144">
        <f t="shared" si="12"/>
        <v>0</v>
      </c>
      <c r="V103" s="144">
        <f t="shared" si="13"/>
        <v>0</v>
      </c>
      <c r="W103" s="144">
        <f t="shared" si="14"/>
        <v>0</v>
      </c>
      <c r="X103" s="145">
        <f t="shared" si="76"/>
        <v>0</v>
      </c>
      <c r="Z103" s="52">
        <f t="shared" si="15"/>
        <v>0</v>
      </c>
      <c r="AA103" s="52">
        <f t="shared" si="16"/>
        <v>0</v>
      </c>
      <c r="AB103" s="52">
        <f t="shared" si="17"/>
        <v>0</v>
      </c>
      <c r="AC103" s="52">
        <f t="shared" si="18"/>
        <v>0</v>
      </c>
      <c r="AE103" s="52">
        <f t="shared" si="19"/>
        <v>0</v>
      </c>
      <c r="AF103" s="52">
        <f t="shared" si="20"/>
        <v>0</v>
      </c>
      <c r="AG103" s="52">
        <f t="shared" si="21"/>
        <v>0</v>
      </c>
      <c r="AH103" s="52">
        <f t="shared" si="22"/>
        <v>0</v>
      </c>
      <c r="AJ103" s="52">
        <f t="shared" si="23"/>
        <v>0</v>
      </c>
      <c r="AK103" s="52">
        <f t="shared" si="24"/>
        <v>0</v>
      </c>
      <c r="AL103" s="52">
        <f t="shared" si="25"/>
        <v>0</v>
      </c>
      <c r="AM103" s="52">
        <f t="shared" si="26"/>
        <v>0</v>
      </c>
      <c r="AO103" s="31">
        <v>1</v>
      </c>
      <c r="AQ103" s="31"/>
    </row>
    <row r="104" spans="2:43" ht="54" customHeight="1" x14ac:dyDescent="0.35">
      <c r="B104" s="184">
        <v>99</v>
      </c>
      <c r="C104" s="54" t="s">
        <v>222</v>
      </c>
      <c r="D104" s="50" t="s">
        <v>223</v>
      </c>
      <c r="E104" s="51" t="s">
        <v>189</v>
      </c>
      <c r="F104" s="54" t="s">
        <v>280</v>
      </c>
      <c r="G104" s="53"/>
      <c r="H104" s="99"/>
      <c r="I104" s="99"/>
      <c r="J104" s="99"/>
      <c r="K104" s="99"/>
      <c r="L104" s="102">
        <f>IF(T104=0,0,(IF(T104&lt;='Paramètres '!$B$5,0,ROUND(('Paramètres '!C$9*(MIN(T104,'Paramètres '!$B$10)-MIN(T104,'Paramètres '!$B$9))+'Paramètres '!C$10*(MIN(T104,'Paramètres '!$B$11)-MIN(T104,'Paramètres '!$B$10))+'Paramètres '!C$11*(MIN(T104,'Paramètres '!$B$12)-MIN(T104,'Paramètres '!$B$11))+'Paramètres '!C$12*(T104-MIN(T104,'Paramètres '!$B$12))),3))*H104/T104))</f>
        <v>0</v>
      </c>
      <c r="M104" s="102">
        <f>IF(U104=0,0,(IF(U104&lt;='Paramètres '!$B$5,0,ROUND(('Paramètres '!D$9*(MIN(U104,'Paramètres '!$B$10)-MIN(U104,'Paramètres '!$B$9))+'Paramètres '!D$10*(MIN(U104,'Paramètres '!$B$11)-MIN(U104,'Paramètres '!$B$10))+'Paramètres '!D$11*(MIN(U104,'Paramètres '!$B$12)-MIN(U104,'Paramètres '!$B$11))+'Paramètres '!D$12*(U104-MIN(U104,'Paramètres '!$B$12))),3))*I104/U104))</f>
        <v>0</v>
      </c>
      <c r="N104" s="102">
        <f>IF(V104=0,0,(IF(V104&lt;='Paramètres '!$B$5,0,ROUND(('Paramètres '!E$9*(MIN(V104,'Paramètres '!$B$10)-MIN(V104,'Paramètres '!$B$9))+'Paramètres '!E$10*(MIN(V104,'Paramètres '!$B$11)-MIN(V104,'Paramètres '!$B$10))+'Paramètres '!E$11*(MIN(V104,'Paramètres '!$B$12)-MIN(V104,'Paramètres '!$B$11))+'Paramètres '!E$12*(V104-MIN(V104,'Paramètres '!$B$12))),3))*J104/V104))</f>
        <v>0</v>
      </c>
      <c r="O104" s="102">
        <f>IF(W104=0,0,(IF(W104&lt;='Paramètres '!$B$5,0,ROUND(('Paramètres '!F$9*(MIN(W104,'Paramètres '!$B$10)-MIN(W104,'Paramètres '!$B$9))+'Paramètres '!F$10*(MIN(W104,'Paramètres '!$B$11)-MIN(W104,'Paramètres '!$B$10))+'Paramètres '!F$11*(MIN(W104,'Paramètres '!$B$12)-MIN(W104,'Paramètres '!$B$11))+'Paramètres '!F$12*(W104-MIN(W104,'Paramètres '!$B$12))),3))*K104/W104))</f>
        <v>0</v>
      </c>
      <c r="P104" s="103"/>
      <c r="Q104" s="103"/>
      <c r="R104" s="103"/>
      <c r="S104" s="103"/>
      <c r="T104" s="102">
        <f t="shared" si="11"/>
        <v>0</v>
      </c>
      <c r="U104" s="102">
        <f t="shared" si="12"/>
        <v>0</v>
      </c>
      <c r="V104" s="102">
        <f t="shared" si="13"/>
        <v>0</v>
      </c>
      <c r="W104" s="102">
        <f t="shared" si="14"/>
        <v>0</v>
      </c>
      <c r="X104" s="104">
        <f t="shared" si="76"/>
        <v>0</v>
      </c>
      <c r="Z104" s="52">
        <f t="shared" si="15"/>
        <v>0</v>
      </c>
      <c r="AA104" s="52">
        <f t="shared" si="16"/>
        <v>0</v>
      </c>
      <c r="AB104" s="52">
        <f t="shared" si="17"/>
        <v>0</v>
      </c>
      <c r="AC104" s="52">
        <f t="shared" si="18"/>
        <v>0</v>
      </c>
      <c r="AE104" s="52">
        <f t="shared" si="19"/>
        <v>0</v>
      </c>
      <c r="AF104" s="52">
        <f t="shared" si="20"/>
        <v>0</v>
      </c>
      <c r="AG104" s="52">
        <f t="shared" si="21"/>
        <v>0</v>
      </c>
      <c r="AH104" s="52">
        <f t="shared" si="22"/>
        <v>0</v>
      </c>
      <c r="AJ104" s="52">
        <f t="shared" si="23"/>
        <v>0</v>
      </c>
      <c r="AK104" s="52">
        <f t="shared" si="24"/>
        <v>0</v>
      </c>
      <c r="AL104" s="52">
        <f t="shared" si="25"/>
        <v>0</v>
      </c>
      <c r="AM104" s="52">
        <f t="shared" si="26"/>
        <v>0</v>
      </c>
      <c r="AO104" s="31">
        <v>1</v>
      </c>
      <c r="AQ104" s="31"/>
    </row>
    <row r="105" spans="2:43" ht="54" customHeight="1" x14ac:dyDescent="0.35">
      <c r="B105" s="184">
        <v>100</v>
      </c>
      <c r="C105" s="156" t="s">
        <v>159</v>
      </c>
      <c r="D105" s="157" t="s">
        <v>38</v>
      </c>
      <c r="E105" s="158" t="s">
        <v>206</v>
      </c>
      <c r="F105" s="156" t="s">
        <v>98</v>
      </c>
      <c r="G105" s="159"/>
      <c r="H105" s="99"/>
      <c r="I105" s="99"/>
      <c r="J105" s="99"/>
      <c r="K105" s="99"/>
      <c r="L105" s="102">
        <f>IF(T105=0,0,(IF(T105&lt;='Paramètres '!$B$5,0,ROUND(('Paramètres '!C$9*(MIN(T105,'Paramètres '!$B$10)-MIN(T105,'Paramètres '!$B$9))+'Paramètres '!C$10*(MIN(T105,'Paramètres '!$B$11)-MIN(T105,'Paramètres '!$B$10))+'Paramètres '!C$11*(MIN(T105,'Paramètres '!$B$12)-MIN(T105,'Paramètres '!$B$11))+'Paramètres '!C$12*(T105-MIN(T105,'Paramètres '!$B$12))),3))*H105/T105))</f>
        <v>0</v>
      </c>
      <c r="M105" s="102">
        <f>IF(U105=0,0,(IF(U105&lt;='Paramètres '!$B$5,0,ROUND(('Paramètres '!D$9*(MIN(U105,'Paramètres '!$B$10)-MIN(U105,'Paramètres '!$B$9))+'Paramètres '!D$10*(MIN(U105,'Paramètres '!$B$11)-MIN(U105,'Paramètres '!$B$10))+'Paramètres '!D$11*(MIN(U105,'Paramètres '!$B$12)-MIN(U105,'Paramètres '!$B$11))+'Paramètres '!D$12*(U105-MIN(U105,'Paramètres '!$B$12))),3))*I105/U105))</f>
        <v>0</v>
      </c>
      <c r="N105" s="102">
        <f>IF(V105=0,0,(IF(V105&lt;='Paramètres '!$B$5,0,ROUND(('Paramètres '!E$9*(MIN(V105,'Paramètres '!$B$10)-MIN(V105,'Paramètres '!$B$9))+'Paramètres '!E$10*(MIN(V105,'Paramètres '!$B$11)-MIN(V105,'Paramètres '!$B$10))+'Paramètres '!E$11*(MIN(V105,'Paramètres '!$B$12)-MIN(V105,'Paramètres '!$B$11))+'Paramètres '!E$12*(V105-MIN(V105,'Paramètres '!$B$12))),3))*J105/V105))</f>
        <v>0</v>
      </c>
      <c r="O105" s="102">
        <f>IF(W105=0,0,(IF(W105&lt;='Paramètres '!$B$5,0,ROUND(('Paramètres '!F$9*(MIN(W105,'Paramètres '!$B$10)-MIN(W105,'Paramètres '!$B$9))+'Paramètres '!F$10*(MIN(W105,'Paramètres '!$B$11)-MIN(W105,'Paramètres '!$B$10))+'Paramètres '!F$11*(MIN(W105,'Paramètres '!$B$12)-MIN(W105,'Paramètres '!$B$11))+'Paramètres '!F$12*(W105-MIN(W105,'Paramètres '!$B$12))),3))*K105/W105))</f>
        <v>0</v>
      </c>
      <c r="P105" s="103"/>
      <c r="Q105" s="103"/>
      <c r="R105" s="103"/>
      <c r="S105" s="103"/>
      <c r="T105" s="161">
        <f t="shared" si="11"/>
        <v>0</v>
      </c>
      <c r="U105" s="161">
        <f t="shared" si="12"/>
        <v>0</v>
      </c>
      <c r="V105" s="161">
        <f t="shared" si="13"/>
        <v>0</v>
      </c>
      <c r="W105" s="161">
        <f t="shared" si="14"/>
        <v>0</v>
      </c>
      <c r="X105" s="163">
        <f t="shared" si="76"/>
        <v>0</v>
      </c>
      <c r="Z105" s="52">
        <f t="shared" si="15"/>
        <v>0</v>
      </c>
      <c r="AA105" s="52">
        <f t="shared" si="16"/>
        <v>0</v>
      </c>
      <c r="AB105" s="52">
        <f t="shared" si="17"/>
        <v>0</v>
      </c>
      <c r="AC105" s="52">
        <f t="shared" si="18"/>
        <v>0</v>
      </c>
      <c r="AE105" s="52">
        <f t="shared" si="19"/>
        <v>0</v>
      </c>
      <c r="AF105" s="52">
        <f t="shared" si="20"/>
        <v>0</v>
      </c>
      <c r="AG105" s="52">
        <f t="shared" si="21"/>
        <v>0</v>
      </c>
      <c r="AH105" s="52">
        <f t="shared" si="22"/>
        <v>0</v>
      </c>
      <c r="AJ105" s="52">
        <f t="shared" si="23"/>
        <v>0</v>
      </c>
      <c r="AK105" s="52">
        <f t="shared" si="24"/>
        <v>0</v>
      </c>
      <c r="AL105" s="52">
        <f t="shared" si="25"/>
        <v>0</v>
      </c>
      <c r="AM105" s="52">
        <f t="shared" si="26"/>
        <v>0</v>
      </c>
      <c r="AO105" s="31">
        <v>1</v>
      </c>
      <c r="AQ105" s="31"/>
    </row>
    <row r="106" spans="2:43" ht="54" customHeight="1" x14ac:dyDescent="0.35">
      <c r="B106" s="184">
        <v>101</v>
      </c>
      <c r="C106" s="54" t="s">
        <v>224</v>
      </c>
      <c r="D106" s="50" t="s">
        <v>153</v>
      </c>
      <c r="E106" s="51" t="s">
        <v>167</v>
      </c>
      <c r="F106" s="54" t="s">
        <v>99</v>
      </c>
      <c r="G106" s="53"/>
      <c r="H106" s="99"/>
      <c r="I106" s="99"/>
      <c r="J106" s="99"/>
      <c r="K106" s="99"/>
      <c r="L106" s="102">
        <f>IF(T106=0,0,(IF(T106&lt;='Paramètres '!$B$5,0,ROUND(('Paramètres '!C$9*(MIN(T106,'Paramètres '!$B$10)-MIN(T106,'Paramètres '!$B$9))+'Paramètres '!C$10*(MIN(T106,'Paramètres '!$B$11)-MIN(T106,'Paramètres '!$B$10))+'Paramètres '!C$11*(MIN(T106,'Paramètres '!$B$12)-MIN(T106,'Paramètres '!$B$11))+'Paramètres '!C$12*(T106-MIN(T106,'Paramètres '!$B$12))),3))*H106/T106))</f>
        <v>0</v>
      </c>
      <c r="M106" s="102">
        <f>IF(U106=0,0,(IF(U106&lt;='Paramètres '!$B$5,0,ROUND(('Paramètres '!D$9*(MIN(U106,'Paramètres '!$B$10)-MIN(U106,'Paramètres '!$B$9))+'Paramètres '!D$10*(MIN(U106,'Paramètres '!$B$11)-MIN(U106,'Paramètres '!$B$10))+'Paramètres '!D$11*(MIN(U106,'Paramètres '!$B$12)-MIN(U106,'Paramètres '!$B$11))+'Paramètres '!D$12*(U106-MIN(U106,'Paramètres '!$B$12))),3))*I106/U106))</f>
        <v>0</v>
      </c>
      <c r="N106" s="102">
        <f>IF(V106=0,0,(IF(V106&lt;='Paramètres '!$B$5,0,ROUND(('Paramètres '!E$9*(MIN(V106,'Paramètres '!$B$10)-MIN(V106,'Paramètres '!$B$9))+'Paramètres '!E$10*(MIN(V106,'Paramètres '!$B$11)-MIN(V106,'Paramètres '!$B$10))+'Paramètres '!E$11*(MIN(V106,'Paramètres '!$B$12)-MIN(V106,'Paramètres '!$B$11))+'Paramètres '!E$12*(V106-MIN(V106,'Paramètres '!$B$12))),3))*J106/V106))</f>
        <v>0</v>
      </c>
      <c r="O106" s="102">
        <f>IF(W106=0,0,(IF(W106&lt;='Paramètres '!$B$5,0,ROUND(('Paramètres '!F$9*(MIN(W106,'Paramètres '!$B$10)-MIN(W106,'Paramètres '!$B$9))+'Paramètres '!F$10*(MIN(W106,'Paramètres '!$B$11)-MIN(W106,'Paramètres '!$B$10))+'Paramètres '!F$11*(MIN(W106,'Paramètres '!$B$12)-MIN(W106,'Paramètres '!$B$11))+'Paramètres '!F$12*(W106-MIN(W106,'Paramètres '!$B$12))),3))*K106/W106))</f>
        <v>0</v>
      </c>
      <c r="P106" s="103"/>
      <c r="Q106" s="103"/>
      <c r="R106" s="103"/>
      <c r="S106" s="103"/>
      <c r="T106" s="102">
        <f t="shared" ref="T106" si="338">ROUND(P106+H106,3)</f>
        <v>0</v>
      </c>
      <c r="U106" s="102">
        <f t="shared" ref="U106" si="339">ROUND(Q106+I106,3)</f>
        <v>0</v>
      </c>
      <c r="V106" s="102">
        <f t="shared" ref="V106" si="340">ROUND(R106+J106,3)</f>
        <v>0</v>
      </c>
      <c r="W106" s="102">
        <f t="shared" ref="W106" si="341">ROUND(S106+K106,3)</f>
        <v>0</v>
      </c>
      <c r="X106" s="163">
        <f t="shared" si="76"/>
        <v>0</v>
      </c>
      <c r="Z106" s="52">
        <f t="shared" si="15"/>
        <v>0</v>
      </c>
      <c r="AA106" s="52">
        <f t="shared" si="16"/>
        <v>0</v>
      </c>
      <c r="AB106" s="52">
        <f t="shared" si="17"/>
        <v>0</v>
      </c>
      <c r="AC106" s="52">
        <f t="shared" si="18"/>
        <v>0</v>
      </c>
      <c r="AE106" s="52">
        <f t="shared" si="19"/>
        <v>0</v>
      </c>
      <c r="AF106" s="52">
        <f t="shared" si="20"/>
        <v>0</v>
      </c>
      <c r="AG106" s="52">
        <f t="shared" si="21"/>
        <v>0</v>
      </c>
      <c r="AH106" s="52">
        <f t="shared" si="22"/>
        <v>0</v>
      </c>
      <c r="AJ106" s="52">
        <f t="shared" si="23"/>
        <v>0</v>
      </c>
      <c r="AK106" s="52">
        <f t="shared" si="24"/>
        <v>0</v>
      </c>
      <c r="AL106" s="52">
        <f t="shared" si="25"/>
        <v>0</v>
      </c>
      <c r="AM106" s="52">
        <f t="shared" si="26"/>
        <v>0</v>
      </c>
      <c r="AO106" s="31">
        <v>1</v>
      </c>
      <c r="AQ106" s="31"/>
    </row>
    <row r="107" spans="2:43" ht="54" customHeight="1" x14ac:dyDescent="0.35">
      <c r="B107" s="184">
        <v>102</v>
      </c>
      <c r="C107" s="54" t="s">
        <v>224</v>
      </c>
      <c r="D107" s="50" t="s">
        <v>153</v>
      </c>
      <c r="E107" s="51" t="s">
        <v>167</v>
      </c>
      <c r="F107" s="54" t="s">
        <v>100</v>
      </c>
      <c r="G107" s="53"/>
      <c r="H107" s="99"/>
      <c r="I107" s="99"/>
      <c r="J107" s="99"/>
      <c r="K107" s="99"/>
      <c r="L107" s="102">
        <f>IF(T107=0,0,(IF(T107&lt;='Paramètres '!$B$5,0,ROUND(('Paramètres '!C$9*(MIN(T107,'Paramètres '!$B$10)-MIN(T107,'Paramètres '!$B$9))+'Paramètres '!C$10*(MIN(T107,'Paramètres '!$B$11)-MIN(T107,'Paramètres '!$B$10))+'Paramètres '!C$11*(MIN(T107,'Paramètres '!$B$12)-MIN(T107,'Paramètres '!$B$11))+'Paramètres '!C$12*(T107-MIN(T107,'Paramètres '!$B$12))),3))*H107/T107))</f>
        <v>0</v>
      </c>
      <c r="M107" s="102">
        <f>IF(U107=0,0,(IF(U107&lt;='Paramètres '!$B$5,0,ROUND(('Paramètres '!D$9*(MIN(U107,'Paramètres '!$B$10)-MIN(U107,'Paramètres '!$B$9))+'Paramètres '!D$10*(MIN(U107,'Paramètres '!$B$11)-MIN(U107,'Paramètres '!$B$10))+'Paramètres '!D$11*(MIN(U107,'Paramètres '!$B$12)-MIN(U107,'Paramètres '!$B$11))+'Paramètres '!D$12*(U107-MIN(U107,'Paramètres '!$B$12))),3))*I107/U107))</f>
        <v>0</v>
      </c>
      <c r="N107" s="102">
        <f>IF(V107=0,0,(IF(V107&lt;='Paramètres '!$B$5,0,ROUND(('Paramètres '!E$9*(MIN(V107,'Paramètres '!$B$10)-MIN(V107,'Paramètres '!$B$9))+'Paramètres '!E$10*(MIN(V107,'Paramètres '!$B$11)-MIN(V107,'Paramètres '!$B$10))+'Paramètres '!E$11*(MIN(V107,'Paramètres '!$B$12)-MIN(V107,'Paramètres '!$B$11))+'Paramètres '!E$12*(V107-MIN(V107,'Paramètres '!$B$12))),3))*J107/V107))</f>
        <v>0</v>
      </c>
      <c r="O107" s="102">
        <f>IF(W107=0,0,(IF(W107&lt;='Paramètres '!$B$5,0,ROUND(('Paramètres '!F$9*(MIN(W107,'Paramètres '!$B$10)-MIN(W107,'Paramètres '!$B$9))+'Paramètres '!F$10*(MIN(W107,'Paramètres '!$B$11)-MIN(W107,'Paramètres '!$B$10))+'Paramètres '!F$11*(MIN(W107,'Paramètres '!$B$12)-MIN(W107,'Paramètres '!$B$11))+'Paramètres '!F$12*(W107-MIN(W107,'Paramètres '!$B$12))),3))*K107/W107))</f>
        <v>0</v>
      </c>
      <c r="P107" s="103"/>
      <c r="Q107" s="103"/>
      <c r="R107" s="103"/>
      <c r="S107" s="103"/>
      <c r="T107" s="102">
        <f t="shared" ref="T107" si="342">ROUND(P107+H107,3)</f>
        <v>0</v>
      </c>
      <c r="U107" s="102">
        <f t="shared" ref="U107" si="343">ROUND(Q107+I107,3)</f>
        <v>0</v>
      </c>
      <c r="V107" s="102">
        <f t="shared" ref="V107" si="344">ROUND(R107+J107,3)</f>
        <v>0</v>
      </c>
      <c r="W107" s="102">
        <f t="shared" ref="W107" si="345">ROUND(S107+K107,3)</f>
        <v>0</v>
      </c>
      <c r="X107" s="163">
        <f t="shared" ref="X107" si="346">ROUND(SUM(L107:O107),3)</f>
        <v>0</v>
      </c>
      <c r="Z107" s="52">
        <f t="shared" ref="Z107" si="347">IF(AND(H107&gt;0,P107=0),L107,0)</f>
        <v>0</v>
      </c>
      <c r="AA107" s="52">
        <f t="shared" ref="AA107" si="348">IF(AND(I107&gt;0,Q107=0),M107,0)</f>
        <v>0</v>
      </c>
      <c r="AB107" s="52">
        <f t="shared" ref="AB107" si="349">IF(AND(J107&gt;0,R107=0),N107,0)</f>
        <v>0</v>
      </c>
      <c r="AC107" s="52">
        <f t="shared" ref="AC107" si="350">IF(AND(K107&gt;0,S107=0),O107,0)</f>
        <v>0</v>
      </c>
      <c r="AE107" s="52">
        <f t="shared" ref="AE107" si="351">IF(AND(H107&gt;0,P107&gt;0),L107,0)</f>
        <v>0</v>
      </c>
      <c r="AF107" s="52">
        <f t="shared" ref="AF107" si="352">IF(AND(I107&gt;0,Q107&gt;0),M107,0)</f>
        <v>0</v>
      </c>
      <c r="AG107" s="52">
        <f t="shared" ref="AG107" si="353">IF(AND(J107&gt;0,R107&gt;0),N107,0)</f>
        <v>0</v>
      </c>
      <c r="AH107" s="52">
        <f t="shared" ref="AH107" si="354">IF(AND(K107&gt;0,S107&gt;0),O107,0)</f>
        <v>0</v>
      </c>
      <c r="AJ107" s="52">
        <f t="shared" ref="AJ107" si="355">Z107+AE107</f>
        <v>0</v>
      </c>
      <c r="AK107" s="52">
        <f t="shared" ref="AK107" si="356">AA107+AF107</f>
        <v>0</v>
      </c>
      <c r="AL107" s="52">
        <f t="shared" ref="AL107" si="357">AB107+AG107</f>
        <v>0</v>
      </c>
      <c r="AM107" s="52">
        <f t="shared" ref="AM107" si="358">AC107+AH107</f>
        <v>0</v>
      </c>
      <c r="AO107" s="31">
        <v>1</v>
      </c>
      <c r="AQ107" s="31"/>
    </row>
    <row r="108" spans="2:43" ht="54" customHeight="1" x14ac:dyDescent="0.35">
      <c r="B108" s="184">
        <v>103</v>
      </c>
      <c r="C108" s="54" t="s">
        <v>225</v>
      </c>
      <c r="D108" s="50" t="s">
        <v>154</v>
      </c>
      <c r="E108" s="51" t="s">
        <v>173</v>
      </c>
      <c r="F108" s="54" t="s">
        <v>281</v>
      </c>
      <c r="G108" s="53"/>
      <c r="H108" s="99"/>
      <c r="I108" s="99"/>
      <c r="J108" s="99"/>
      <c r="K108" s="99"/>
      <c r="L108" s="102">
        <f>IF(T108=0,0,(IF(T108&lt;='Paramètres '!$B$5,0,ROUND(('Paramètres '!C$9*(MIN(T108,'Paramètres '!$B$10)-MIN(T108,'Paramètres '!$B$9))+'Paramètres '!C$10*(MIN(T108,'Paramètres '!$B$11)-MIN(T108,'Paramètres '!$B$10))+'Paramètres '!C$11*(MIN(T108,'Paramètres '!$B$12)-MIN(T108,'Paramètres '!$B$11))+'Paramètres '!C$12*(T108-MIN(T108,'Paramètres '!$B$12))),3))*H108/T108))</f>
        <v>0</v>
      </c>
      <c r="M108" s="102">
        <f>IF(U108=0,0,(IF(U108&lt;='Paramètres '!$B$5,0,ROUND(('Paramètres '!D$9*(MIN(U108,'Paramètres '!$B$10)-MIN(U108,'Paramètres '!$B$9))+'Paramètres '!D$10*(MIN(U108,'Paramètres '!$B$11)-MIN(U108,'Paramètres '!$B$10))+'Paramètres '!D$11*(MIN(U108,'Paramètres '!$B$12)-MIN(U108,'Paramètres '!$B$11))+'Paramètres '!D$12*(U108-MIN(U108,'Paramètres '!$B$12))),3))*I108/U108))</f>
        <v>0</v>
      </c>
      <c r="N108" s="102">
        <f>IF(V108=0,0,(IF(V108&lt;='Paramètres '!$B$5,0,ROUND(('Paramètres '!E$9*(MIN(V108,'Paramètres '!$B$10)-MIN(V108,'Paramètres '!$B$9))+'Paramètres '!E$10*(MIN(V108,'Paramètres '!$B$11)-MIN(V108,'Paramètres '!$B$10))+'Paramètres '!E$11*(MIN(V108,'Paramètres '!$B$12)-MIN(V108,'Paramètres '!$B$11))+'Paramètres '!E$12*(V108-MIN(V108,'Paramètres '!$B$12))),3))*J108/V108))</f>
        <v>0</v>
      </c>
      <c r="O108" s="102">
        <f>IF(W108=0,0,(IF(W108&lt;='Paramètres '!$B$5,0,ROUND(('Paramètres '!F$9*(MIN(W108,'Paramètres '!$B$10)-MIN(W108,'Paramètres '!$B$9))+'Paramètres '!F$10*(MIN(W108,'Paramètres '!$B$11)-MIN(W108,'Paramètres '!$B$10))+'Paramètres '!F$11*(MIN(W108,'Paramètres '!$B$12)-MIN(W108,'Paramètres '!$B$11))+'Paramètres '!F$12*(W108-MIN(W108,'Paramètres '!$B$12))),3))*K108/W108))</f>
        <v>0</v>
      </c>
      <c r="P108" s="103"/>
      <c r="Q108" s="103"/>
      <c r="R108" s="103"/>
      <c r="S108" s="103"/>
      <c r="T108" s="102">
        <f t="shared" ref="T108:T179" si="359">ROUND(P108+H108,3)</f>
        <v>0</v>
      </c>
      <c r="U108" s="102">
        <f t="shared" ref="U108:U179" si="360">ROUND(Q108+I108,3)</f>
        <v>0</v>
      </c>
      <c r="V108" s="102">
        <f t="shared" ref="V108:V179" si="361">ROUND(R108+J108,3)</f>
        <v>0</v>
      </c>
      <c r="W108" s="102">
        <f t="shared" ref="W108:W179" si="362">ROUND(S108+K108,3)</f>
        <v>0</v>
      </c>
      <c r="X108" s="104">
        <f t="shared" ref="X108:X179" si="363">ROUND(SUM(L108:O108),3)</f>
        <v>0</v>
      </c>
      <c r="Z108" s="52">
        <f t="shared" ref="Z108:Z179" si="364">IF(AND(H108&gt;0,P108=0),L108,0)</f>
        <v>0</v>
      </c>
      <c r="AA108" s="52">
        <f t="shared" ref="AA108:AA179" si="365">IF(AND(I108&gt;0,Q108=0),M108,0)</f>
        <v>0</v>
      </c>
      <c r="AB108" s="52">
        <f t="shared" ref="AB108:AB179" si="366">IF(AND(J108&gt;0,R108=0),N108,0)</f>
        <v>0</v>
      </c>
      <c r="AC108" s="52">
        <f t="shared" ref="AC108:AC179" si="367">IF(AND(K108&gt;0,S108=0),O108,0)</f>
        <v>0</v>
      </c>
      <c r="AE108" s="52">
        <f t="shared" ref="AE108:AE179" si="368">IF(AND(H108&gt;0,P108&gt;0),L108,0)</f>
        <v>0</v>
      </c>
      <c r="AF108" s="52">
        <f t="shared" ref="AF108:AF179" si="369">IF(AND(I108&gt;0,Q108&gt;0),M108,0)</f>
        <v>0</v>
      </c>
      <c r="AG108" s="52">
        <f t="shared" ref="AG108:AG179" si="370">IF(AND(J108&gt;0,R108&gt;0),N108,0)</f>
        <v>0</v>
      </c>
      <c r="AH108" s="52">
        <f t="shared" ref="AH108:AH179" si="371">IF(AND(K108&gt;0,S108&gt;0),O108,0)</f>
        <v>0</v>
      </c>
      <c r="AJ108" s="52">
        <f t="shared" ref="AJ108:AJ179" si="372">Z108+AE108</f>
        <v>0</v>
      </c>
      <c r="AK108" s="52">
        <f t="shared" ref="AK108:AK179" si="373">AA108+AF108</f>
        <v>0</v>
      </c>
      <c r="AL108" s="52">
        <f t="shared" ref="AL108:AL179" si="374">AB108+AG108</f>
        <v>0</v>
      </c>
      <c r="AM108" s="52">
        <f t="shared" ref="AM108:AM179" si="375">AC108+AH108</f>
        <v>0</v>
      </c>
      <c r="AO108" s="31">
        <v>1</v>
      </c>
      <c r="AQ108" s="31"/>
    </row>
    <row r="109" spans="2:43" ht="54" customHeight="1" x14ac:dyDescent="0.35">
      <c r="B109" s="184">
        <v>104</v>
      </c>
      <c r="C109" s="54" t="s">
        <v>226</v>
      </c>
      <c r="D109" s="50" t="s">
        <v>227</v>
      </c>
      <c r="E109" s="51" t="s">
        <v>173</v>
      </c>
      <c r="F109" s="54" t="s">
        <v>101</v>
      </c>
      <c r="G109" s="53"/>
      <c r="H109" s="99"/>
      <c r="I109" s="99"/>
      <c r="J109" s="99"/>
      <c r="K109" s="99"/>
      <c r="L109" s="102">
        <f>IF(T109=0,0,(IF(T109&lt;='Paramètres '!$B$5,0,ROUND(('Paramètres '!C$9*(MIN(T109,'Paramètres '!$B$10)-MIN(T109,'Paramètres '!$B$9))+'Paramètres '!C$10*(MIN(T109,'Paramètres '!$B$11)-MIN(T109,'Paramètres '!$B$10))+'Paramètres '!C$11*(MIN(T109,'Paramètres '!$B$12)-MIN(T109,'Paramètres '!$B$11))+'Paramètres '!C$12*(T109-MIN(T109,'Paramètres '!$B$12))),3))*H109/T109))</f>
        <v>0</v>
      </c>
      <c r="M109" s="102">
        <f>IF(U109=0,0,(IF(U109&lt;='Paramètres '!$B$5,0,ROUND(('Paramètres '!D$9*(MIN(U109,'Paramètres '!$B$10)-MIN(U109,'Paramètres '!$B$9))+'Paramètres '!D$10*(MIN(U109,'Paramètres '!$B$11)-MIN(U109,'Paramètres '!$B$10))+'Paramètres '!D$11*(MIN(U109,'Paramètres '!$B$12)-MIN(U109,'Paramètres '!$B$11))+'Paramètres '!D$12*(U109-MIN(U109,'Paramètres '!$B$12))),3))*I109/U109))</f>
        <v>0</v>
      </c>
      <c r="N109" s="102">
        <f>IF(V109=0,0,(IF(V109&lt;='Paramètres '!$B$5,0,ROUND(('Paramètres '!E$9*(MIN(V109,'Paramètres '!$B$10)-MIN(V109,'Paramètres '!$B$9))+'Paramètres '!E$10*(MIN(V109,'Paramètres '!$B$11)-MIN(V109,'Paramètres '!$B$10))+'Paramètres '!E$11*(MIN(V109,'Paramètres '!$B$12)-MIN(V109,'Paramètres '!$B$11))+'Paramètres '!E$12*(V109-MIN(V109,'Paramètres '!$B$12))),3))*J109/V109))</f>
        <v>0</v>
      </c>
      <c r="O109" s="102">
        <f>IF(W109=0,0,(IF(W109&lt;='Paramètres '!$B$5,0,ROUND(('Paramètres '!F$9*(MIN(W109,'Paramètres '!$B$10)-MIN(W109,'Paramètres '!$B$9))+'Paramètres '!F$10*(MIN(W109,'Paramètres '!$B$11)-MIN(W109,'Paramètres '!$B$10))+'Paramètres '!F$11*(MIN(W109,'Paramètres '!$B$12)-MIN(W109,'Paramètres '!$B$11))+'Paramètres '!F$12*(W109-MIN(W109,'Paramètres '!$B$12))),3))*K109/W109))</f>
        <v>0</v>
      </c>
      <c r="P109" s="103"/>
      <c r="Q109" s="103"/>
      <c r="R109" s="103"/>
      <c r="S109" s="103"/>
      <c r="T109" s="102">
        <f t="shared" si="359"/>
        <v>0</v>
      </c>
      <c r="U109" s="102">
        <f t="shared" si="360"/>
        <v>0</v>
      </c>
      <c r="V109" s="102">
        <f t="shared" si="361"/>
        <v>0</v>
      </c>
      <c r="W109" s="102">
        <f t="shared" si="362"/>
        <v>0</v>
      </c>
      <c r="X109" s="104">
        <f t="shared" si="363"/>
        <v>0</v>
      </c>
      <c r="Z109" s="52">
        <f t="shared" si="364"/>
        <v>0</v>
      </c>
      <c r="AA109" s="52">
        <f t="shared" si="365"/>
        <v>0</v>
      </c>
      <c r="AB109" s="52">
        <f t="shared" si="366"/>
        <v>0</v>
      </c>
      <c r="AC109" s="52">
        <f t="shared" si="367"/>
        <v>0</v>
      </c>
      <c r="AE109" s="52">
        <f t="shared" si="368"/>
        <v>0</v>
      </c>
      <c r="AF109" s="52">
        <f t="shared" si="369"/>
        <v>0</v>
      </c>
      <c r="AG109" s="52">
        <f t="shared" si="370"/>
        <v>0</v>
      </c>
      <c r="AH109" s="52">
        <f t="shared" si="371"/>
        <v>0</v>
      </c>
      <c r="AJ109" s="52">
        <f t="shared" si="372"/>
        <v>0</v>
      </c>
      <c r="AK109" s="52">
        <f t="shared" si="373"/>
        <v>0</v>
      </c>
      <c r="AL109" s="52">
        <f t="shared" si="374"/>
        <v>0</v>
      </c>
      <c r="AM109" s="52">
        <f t="shared" si="375"/>
        <v>0</v>
      </c>
      <c r="AO109" s="31">
        <v>1</v>
      </c>
      <c r="AQ109" s="31"/>
    </row>
    <row r="110" spans="2:43" ht="54" customHeight="1" x14ac:dyDescent="0.35">
      <c r="B110" s="184">
        <v>105</v>
      </c>
      <c r="C110" s="54" t="s">
        <v>228</v>
      </c>
      <c r="D110" s="50" t="s">
        <v>229</v>
      </c>
      <c r="E110" s="51" t="s">
        <v>187</v>
      </c>
      <c r="F110" s="54" t="s">
        <v>102</v>
      </c>
      <c r="G110" s="53"/>
      <c r="H110" s="99"/>
      <c r="I110" s="99"/>
      <c r="J110" s="99"/>
      <c r="K110" s="99"/>
      <c r="L110" s="102">
        <f>IF(T110=0,0,(IF(T110&lt;='Paramètres '!$B$5,0,ROUND(('Paramètres '!C$9*(MIN(T110,'Paramètres '!$B$10)-MIN(T110,'Paramètres '!$B$9))+'Paramètres '!C$10*(MIN(T110,'Paramètres '!$B$11)-MIN(T110,'Paramètres '!$B$10))+'Paramètres '!C$11*(MIN(T110,'Paramètres '!$B$12)-MIN(T110,'Paramètres '!$B$11))+'Paramètres '!C$12*(T110-MIN(T110,'Paramètres '!$B$12))),3))*H110/T110))</f>
        <v>0</v>
      </c>
      <c r="M110" s="102">
        <f>IF(U110=0,0,(IF(U110&lt;='Paramètres '!$B$5,0,ROUND(('Paramètres '!D$9*(MIN(U110,'Paramètres '!$B$10)-MIN(U110,'Paramètres '!$B$9))+'Paramètres '!D$10*(MIN(U110,'Paramètres '!$B$11)-MIN(U110,'Paramètres '!$B$10))+'Paramètres '!D$11*(MIN(U110,'Paramètres '!$B$12)-MIN(U110,'Paramètres '!$B$11))+'Paramètres '!D$12*(U110-MIN(U110,'Paramètres '!$B$12))),3))*I110/U110))</f>
        <v>0</v>
      </c>
      <c r="N110" s="102">
        <f>IF(V110=0,0,(IF(V110&lt;='Paramètres '!$B$5,0,ROUND(('Paramètres '!E$9*(MIN(V110,'Paramètres '!$B$10)-MIN(V110,'Paramètres '!$B$9))+'Paramètres '!E$10*(MIN(V110,'Paramètres '!$B$11)-MIN(V110,'Paramètres '!$B$10))+'Paramètres '!E$11*(MIN(V110,'Paramètres '!$B$12)-MIN(V110,'Paramètres '!$B$11))+'Paramètres '!E$12*(V110-MIN(V110,'Paramètres '!$B$12))),3))*J110/V110))</f>
        <v>0</v>
      </c>
      <c r="O110" s="102">
        <f>IF(W110=0,0,(IF(W110&lt;='Paramètres '!$B$5,0,ROUND(('Paramètres '!F$9*(MIN(W110,'Paramètres '!$B$10)-MIN(W110,'Paramètres '!$B$9))+'Paramètres '!F$10*(MIN(W110,'Paramètres '!$B$11)-MIN(W110,'Paramètres '!$B$10))+'Paramètres '!F$11*(MIN(W110,'Paramètres '!$B$12)-MIN(W110,'Paramètres '!$B$11))+'Paramètres '!F$12*(W110-MIN(W110,'Paramètres '!$B$12))),3))*K110/W110))</f>
        <v>0</v>
      </c>
      <c r="P110" s="103"/>
      <c r="Q110" s="103"/>
      <c r="R110" s="103"/>
      <c r="S110" s="103"/>
      <c r="T110" s="102">
        <f t="shared" si="359"/>
        <v>0</v>
      </c>
      <c r="U110" s="102">
        <f t="shared" si="360"/>
        <v>0</v>
      </c>
      <c r="V110" s="102">
        <f t="shared" si="361"/>
        <v>0</v>
      </c>
      <c r="W110" s="102">
        <f t="shared" si="362"/>
        <v>0</v>
      </c>
      <c r="X110" s="104">
        <f t="shared" si="363"/>
        <v>0</v>
      </c>
      <c r="Z110" s="52">
        <f t="shared" si="364"/>
        <v>0</v>
      </c>
      <c r="AA110" s="52">
        <f t="shared" si="365"/>
        <v>0</v>
      </c>
      <c r="AB110" s="52">
        <f t="shared" si="366"/>
        <v>0</v>
      </c>
      <c r="AC110" s="52">
        <f t="shared" si="367"/>
        <v>0</v>
      </c>
      <c r="AE110" s="52">
        <f t="shared" si="368"/>
        <v>0</v>
      </c>
      <c r="AF110" s="52">
        <f t="shared" si="369"/>
        <v>0</v>
      </c>
      <c r="AG110" s="52">
        <f t="shared" si="370"/>
        <v>0</v>
      </c>
      <c r="AH110" s="52">
        <f t="shared" si="371"/>
        <v>0</v>
      </c>
      <c r="AJ110" s="52">
        <f t="shared" si="372"/>
        <v>0</v>
      </c>
      <c r="AK110" s="52">
        <f t="shared" si="373"/>
        <v>0</v>
      </c>
      <c r="AL110" s="52">
        <f t="shared" si="374"/>
        <v>0</v>
      </c>
      <c r="AM110" s="52">
        <f t="shared" si="375"/>
        <v>0</v>
      </c>
      <c r="AO110" s="31">
        <v>1</v>
      </c>
      <c r="AQ110" s="31"/>
    </row>
    <row r="111" spans="2:43" ht="54" customHeight="1" x14ac:dyDescent="0.35">
      <c r="B111" s="184">
        <v>106</v>
      </c>
      <c r="C111" s="54" t="s">
        <v>938</v>
      </c>
      <c r="D111" s="50" t="s">
        <v>230</v>
      </c>
      <c r="E111" s="51" t="s">
        <v>173</v>
      </c>
      <c r="F111" s="54" t="s">
        <v>513</v>
      </c>
      <c r="G111" s="53"/>
      <c r="H111" s="99"/>
      <c r="I111" s="99"/>
      <c r="J111" s="99"/>
      <c r="K111" s="99"/>
      <c r="L111" s="102">
        <f>IF(T111=0,0,(IF(T111&lt;='Paramètres '!$B$5,0,ROUND(('Paramètres '!C$9*(MIN(T111,'Paramètres '!$B$10)-MIN(T111,'Paramètres '!$B$9))+'Paramètres '!C$10*(MIN(T111,'Paramètres '!$B$11)-MIN(T111,'Paramètres '!$B$10))+'Paramètres '!C$11*(MIN(T111,'Paramètres '!$B$12)-MIN(T111,'Paramètres '!$B$11))+'Paramètres '!C$12*(T111-MIN(T111,'Paramètres '!$B$12))),3))*H111/T111))</f>
        <v>0</v>
      </c>
      <c r="M111" s="102">
        <f>IF(U111=0,0,(IF(U111&lt;='Paramètres '!$B$5,0,ROUND(('Paramètres '!D$9*(MIN(U111,'Paramètres '!$B$10)-MIN(U111,'Paramètres '!$B$9))+'Paramètres '!D$10*(MIN(U111,'Paramètres '!$B$11)-MIN(U111,'Paramètres '!$B$10))+'Paramètres '!D$11*(MIN(U111,'Paramètres '!$B$12)-MIN(U111,'Paramètres '!$B$11))+'Paramètres '!D$12*(U111-MIN(U111,'Paramètres '!$B$12))),3))*I111/U111))</f>
        <v>0</v>
      </c>
      <c r="N111" s="102">
        <f>IF(V111=0,0,(IF(V111&lt;='Paramètres '!$B$5,0,ROUND(('Paramètres '!E$9*(MIN(V111,'Paramètres '!$B$10)-MIN(V111,'Paramètres '!$B$9))+'Paramètres '!E$10*(MIN(V111,'Paramètres '!$B$11)-MIN(V111,'Paramètres '!$B$10))+'Paramètres '!E$11*(MIN(V111,'Paramètres '!$B$12)-MIN(V111,'Paramètres '!$B$11))+'Paramètres '!E$12*(V111-MIN(V111,'Paramètres '!$B$12))),3))*J111/V111))</f>
        <v>0</v>
      </c>
      <c r="O111" s="102">
        <f>IF(W111=0,0,(IF(W111&lt;='Paramètres '!$B$5,0,ROUND(('Paramètres '!F$9*(MIN(W111,'Paramètres '!$B$10)-MIN(W111,'Paramètres '!$B$9))+'Paramètres '!F$10*(MIN(W111,'Paramètres '!$B$11)-MIN(W111,'Paramètres '!$B$10))+'Paramètres '!F$11*(MIN(W111,'Paramètres '!$B$12)-MIN(W111,'Paramètres '!$B$11))+'Paramètres '!F$12*(W111-MIN(W111,'Paramètres '!$B$12))),3))*K111/W111))</f>
        <v>0</v>
      </c>
      <c r="P111" s="103"/>
      <c r="Q111" s="103"/>
      <c r="R111" s="103"/>
      <c r="S111" s="103"/>
      <c r="T111" s="102">
        <f t="shared" si="359"/>
        <v>0</v>
      </c>
      <c r="U111" s="102">
        <f t="shared" si="360"/>
        <v>0</v>
      </c>
      <c r="V111" s="102">
        <f t="shared" si="361"/>
        <v>0</v>
      </c>
      <c r="W111" s="102">
        <f t="shared" si="362"/>
        <v>0</v>
      </c>
      <c r="X111" s="104">
        <f t="shared" si="363"/>
        <v>0</v>
      </c>
      <c r="Z111" s="52">
        <f t="shared" si="364"/>
        <v>0</v>
      </c>
      <c r="AA111" s="52">
        <f t="shared" si="365"/>
        <v>0</v>
      </c>
      <c r="AB111" s="52">
        <f t="shared" si="366"/>
        <v>0</v>
      </c>
      <c r="AC111" s="52">
        <f t="shared" si="367"/>
        <v>0</v>
      </c>
      <c r="AE111" s="52">
        <f t="shared" si="368"/>
        <v>0</v>
      </c>
      <c r="AF111" s="52">
        <f t="shared" si="369"/>
        <v>0</v>
      </c>
      <c r="AG111" s="52">
        <f t="shared" si="370"/>
        <v>0</v>
      </c>
      <c r="AH111" s="52">
        <f t="shared" si="371"/>
        <v>0</v>
      </c>
      <c r="AJ111" s="52">
        <f t="shared" si="372"/>
        <v>0</v>
      </c>
      <c r="AK111" s="52">
        <f t="shared" si="373"/>
        <v>0</v>
      </c>
      <c r="AL111" s="52">
        <f t="shared" si="374"/>
        <v>0</v>
      </c>
      <c r="AM111" s="52">
        <f t="shared" si="375"/>
        <v>0</v>
      </c>
      <c r="AO111" s="31">
        <v>1</v>
      </c>
      <c r="AQ111" s="31"/>
    </row>
    <row r="112" spans="2:43" ht="54" customHeight="1" thickBot="1" x14ac:dyDescent="0.4">
      <c r="B112" s="184">
        <v>107</v>
      </c>
      <c r="C112" s="156" t="s">
        <v>514</v>
      </c>
      <c r="D112" s="157" t="s">
        <v>231</v>
      </c>
      <c r="E112" s="158" t="s">
        <v>187</v>
      </c>
      <c r="F112" s="156" t="s">
        <v>939</v>
      </c>
      <c r="G112" s="159"/>
      <c r="H112" s="160"/>
      <c r="I112" s="160"/>
      <c r="J112" s="160"/>
      <c r="K112" s="160"/>
      <c r="L112" s="102">
        <f>IF(T112=0,0,(IF(T112&lt;='Paramètres '!$B$5,0,ROUND(('Paramètres '!C$9*(MIN(T112,'Paramètres '!$B$10)-MIN(T112,'Paramètres '!$B$9))+'Paramètres '!C$10*(MIN(T112,'Paramètres '!$B$11)-MIN(T112,'Paramètres '!$B$10))+'Paramètres '!C$11*(MIN(T112,'Paramètres '!$B$12)-MIN(T112,'Paramètres '!$B$11))+'Paramètres '!C$12*(T112-MIN(T112,'Paramètres '!$B$12))),3))*H112/T112))</f>
        <v>0</v>
      </c>
      <c r="M112" s="102">
        <f>IF(U112=0,0,(IF(U112&lt;='Paramètres '!$B$5,0,ROUND(('Paramètres '!D$9*(MIN(U112,'Paramètres '!$B$10)-MIN(U112,'Paramètres '!$B$9))+'Paramètres '!D$10*(MIN(U112,'Paramètres '!$B$11)-MIN(U112,'Paramètres '!$B$10))+'Paramètres '!D$11*(MIN(U112,'Paramètres '!$B$12)-MIN(U112,'Paramètres '!$B$11))+'Paramètres '!D$12*(U112-MIN(U112,'Paramètres '!$B$12))),3))*I112/U112))</f>
        <v>0</v>
      </c>
      <c r="N112" s="102">
        <f>IF(V112=0,0,(IF(V112&lt;='Paramètres '!$B$5,0,ROUND(('Paramètres '!E$9*(MIN(V112,'Paramètres '!$B$10)-MIN(V112,'Paramètres '!$B$9))+'Paramètres '!E$10*(MIN(V112,'Paramètres '!$B$11)-MIN(V112,'Paramètres '!$B$10))+'Paramètres '!E$11*(MIN(V112,'Paramètres '!$B$12)-MIN(V112,'Paramètres '!$B$11))+'Paramètres '!E$12*(V112-MIN(V112,'Paramètres '!$B$12))),3))*J112/V112))</f>
        <v>0</v>
      </c>
      <c r="O112" s="102">
        <f>IF(W112=0,0,(IF(W112&lt;='Paramètres '!$B$5,0,ROUND(('Paramètres '!F$9*(MIN(W112,'Paramètres '!$B$10)-MIN(W112,'Paramètres '!$B$9))+'Paramètres '!F$10*(MIN(W112,'Paramètres '!$B$11)-MIN(W112,'Paramètres '!$B$10))+'Paramètres '!F$11*(MIN(W112,'Paramètres '!$B$12)-MIN(W112,'Paramètres '!$B$11))+'Paramètres '!F$12*(W112-MIN(W112,'Paramètres '!$B$12))),3))*K112/W112))</f>
        <v>0</v>
      </c>
      <c r="P112" s="162"/>
      <c r="Q112" s="162"/>
      <c r="R112" s="162"/>
      <c r="S112" s="162"/>
      <c r="T112" s="161">
        <f t="shared" si="359"/>
        <v>0</v>
      </c>
      <c r="U112" s="161">
        <f t="shared" si="360"/>
        <v>0</v>
      </c>
      <c r="V112" s="161">
        <f t="shared" si="361"/>
        <v>0</v>
      </c>
      <c r="W112" s="161">
        <f t="shared" si="362"/>
        <v>0</v>
      </c>
      <c r="X112" s="163">
        <f t="shared" si="363"/>
        <v>0</v>
      </c>
      <c r="Z112" s="52">
        <f t="shared" si="364"/>
        <v>0</v>
      </c>
      <c r="AA112" s="52">
        <f t="shared" si="365"/>
        <v>0</v>
      </c>
      <c r="AB112" s="52">
        <f t="shared" si="366"/>
        <v>0</v>
      </c>
      <c r="AC112" s="52">
        <f t="shared" si="367"/>
        <v>0</v>
      </c>
      <c r="AE112" s="52">
        <f t="shared" si="368"/>
        <v>0</v>
      </c>
      <c r="AF112" s="52">
        <f t="shared" si="369"/>
        <v>0</v>
      </c>
      <c r="AG112" s="52">
        <f t="shared" si="370"/>
        <v>0</v>
      </c>
      <c r="AH112" s="52">
        <f t="shared" si="371"/>
        <v>0</v>
      </c>
      <c r="AJ112" s="52">
        <f t="shared" si="372"/>
        <v>0</v>
      </c>
      <c r="AK112" s="52">
        <f t="shared" si="373"/>
        <v>0</v>
      </c>
      <c r="AL112" s="52">
        <f t="shared" si="374"/>
        <v>0</v>
      </c>
      <c r="AM112" s="52">
        <f t="shared" si="375"/>
        <v>0</v>
      </c>
      <c r="AO112" s="31">
        <v>1</v>
      </c>
      <c r="AQ112" s="31"/>
    </row>
    <row r="113" spans="2:43" ht="54" customHeight="1" x14ac:dyDescent="0.35">
      <c r="B113" s="204">
        <v>108</v>
      </c>
      <c r="C113" s="146" t="s">
        <v>232</v>
      </c>
      <c r="D113" s="147" t="s">
        <v>233</v>
      </c>
      <c r="E113" s="148" t="s">
        <v>234</v>
      </c>
      <c r="F113" s="146" t="s">
        <v>103</v>
      </c>
      <c r="G113" s="149"/>
      <c r="H113" s="150"/>
      <c r="I113" s="150"/>
      <c r="J113" s="150"/>
      <c r="K113" s="150"/>
      <c r="L113" s="152"/>
      <c r="M113" s="152"/>
      <c r="N113" s="152"/>
      <c r="O113" s="152"/>
      <c r="P113" s="153"/>
      <c r="Q113" s="153"/>
      <c r="R113" s="153"/>
      <c r="S113" s="153"/>
      <c r="T113" s="151">
        <f>ROUND(P113+H113,3)</f>
        <v>0</v>
      </c>
      <c r="U113" s="151">
        <f>ROUND(Q113+I113,3)</f>
        <v>0</v>
      </c>
      <c r="V113" s="151">
        <f>ROUND(R113+J113,3)</f>
        <v>0</v>
      </c>
      <c r="W113" s="151">
        <f>ROUND(S113+K113,3)</f>
        <v>0</v>
      </c>
      <c r="X113" s="154"/>
      <c r="Z113" s="52">
        <f t="shared" si="364"/>
        <v>0</v>
      </c>
      <c r="AA113" s="52">
        <f t="shared" si="365"/>
        <v>0</v>
      </c>
      <c r="AB113" s="52">
        <f t="shared" si="366"/>
        <v>0</v>
      </c>
      <c r="AC113" s="52">
        <f t="shared" si="367"/>
        <v>0</v>
      </c>
      <c r="AE113" s="52">
        <f t="shared" si="368"/>
        <v>0</v>
      </c>
      <c r="AF113" s="52">
        <f t="shared" si="369"/>
        <v>0</v>
      </c>
      <c r="AG113" s="52">
        <f t="shared" si="370"/>
        <v>0</v>
      </c>
      <c r="AH113" s="52">
        <f t="shared" si="371"/>
        <v>0</v>
      </c>
      <c r="AJ113" s="52">
        <f t="shared" si="372"/>
        <v>0</v>
      </c>
      <c r="AK113" s="52">
        <f t="shared" si="373"/>
        <v>0</v>
      </c>
      <c r="AL113" s="52">
        <f t="shared" si="374"/>
        <v>0</v>
      </c>
      <c r="AM113" s="52">
        <f t="shared" si="375"/>
        <v>0</v>
      </c>
      <c r="AO113" s="31">
        <v>1</v>
      </c>
      <c r="AQ113" s="31"/>
    </row>
    <row r="114" spans="2:43" ht="54" customHeight="1" x14ac:dyDescent="0.35">
      <c r="B114" s="205">
        <v>109</v>
      </c>
      <c r="C114" s="54" t="s">
        <v>232</v>
      </c>
      <c r="D114" s="50" t="s">
        <v>233</v>
      </c>
      <c r="E114" s="51" t="s">
        <v>234</v>
      </c>
      <c r="F114" s="54" t="s">
        <v>104</v>
      </c>
      <c r="G114" s="53"/>
      <c r="H114" s="99"/>
      <c r="I114" s="99"/>
      <c r="J114" s="99"/>
      <c r="K114" s="99"/>
      <c r="L114" s="105"/>
      <c r="M114" s="105"/>
      <c r="N114" s="105"/>
      <c r="O114" s="105"/>
      <c r="P114" s="103"/>
      <c r="Q114" s="103"/>
      <c r="R114" s="103"/>
      <c r="S114" s="103"/>
      <c r="T114" s="102">
        <f t="shared" ref="T114:T115" si="376">ROUND(P114+H114,3)</f>
        <v>0</v>
      </c>
      <c r="U114" s="102">
        <f t="shared" ref="U114:U115" si="377">ROUND(Q114+I114,3)</f>
        <v>0</v>
      </c>
      <c r="V114" s="102">
        <f t="shared" ref="V114:V119" si="378">ROUND(R114+J114,3)</f>
        <v>0</v>
      </c>
      <c r="W114" s="102">
        <f t="shared" ref="W114:W119" si="379">ROUND(S114+K114,3)</f>
        <v>0</v>
      </c>
      <c r="X114" s="155"/>
      <c r="Z114" s="52">
        <f t="shared" si="364"/>
        <v>0</v>
      </c>
      <c r="AA114" s="52">
        <f t="shared" si="365"/>
        <v>0</v>
      </c>
      <c r="AB114" s="52">
        <f t="shared" si="366"/>
        <v>0</v>
      </c>
      <c r="AC114" s="52">
        <f t="shared" si="367"/>
        <v>0</v>
      </c>
      <c r="AE114" s="52">
        <f t="shared" si="368"/>
        <v>0</v>
      </c>
      <c r="AF114" s="52">
        <f t="shared" si="369"/>
        <v>0</v>
      </c>
      <c r="AG114" s="52">
        <f t="shared" si="370"/>
        <v>0</v>
      </c>
      <c r="AH114" s="52">
        <f t="shared" si="371"/>
        <v>0</v>
      </c>
      <c r="AJ114" s="52">
        <f t="shared" si="372"/>
        <v>0</v>
      </c>
      <c r="AK114" s="52">
        <f t="shared" si="373"/>
        <v>0</v>
      </c>
      <c r="AL114" s="52">
        <f t="shared" si="374"/>
        <v>0</v>
      </c>
      <c r="AM114" s="52">
        <f t="shared" si="375"/>
        <v>0</v>
      </c>
      <c r="AO114" s="31">
        <v>1</v>
      </c>
      <c r="AQ114" s="31"/>
    </row>
    <row r="115" spans="2:43" ht="54" customHeight="1" x14ac:dyDescent="0.35">
      <c r="B115" s="205">
        <v>110</v>
      </c>
      <c r="C115" s="54" t="s">
        <v>232</v>
      </c>
      <c r="D115" s="50" t="s">
        <v>233</v>
      </c>
      <c r="E115" s="51" t="s">
        <v>234</v>
      </c>
      <c r="F115" s="54" t="s">
        <v>289</v>
      </c>
      <c r="G115" s="53"/>
      <c r="H115" s="99"/>
      <c r="I115" s="99"/>
      <c r="J115" s="99"/>
      <c r="K115" s="99"/>
      <c r="L115" s="105"/>
      <c r="M115" s="105"/>
      <c r="N115" s="105"/>
      <c r="O115" s="105"/>
      <c r="P115" s="103"/>
      <c r="Q115" s="103"/>
      <c r="R115" s="103"/>
      <c r="S115" s="103"/>
      <c r="T115" s="102">
        <f t="shared" si="376"/>
        <v>0</v>
      </c>
      <c r="U115" s="102">
        <f t="shared" si="377"/>
        <v>0</v>
      </c>
      <c r="V115" s="102">
        <f t="shared" si="378"/>
        <v>0</v>
      </c>
      <c r="W115" s="102">
        <f t="shared" si="379"/>
        <v>0</v>
      </c>
      <c r="X115" s="155"/>
      <c r="Z115" s="52">
        <f t="shared" ref="Z115:Z119" si="380">IF(AND(H115&gt;0,P115=0),L115,0)</f>
        <v>0</v>
      </c>
      <c r="AA115" s="52">
        <f t="shared" ref="AA115:AA119" si="381">IF(AND(I115&gt;0,Q115=0),M115,0)</f>
        <v>0</v>
      </c>
      <c r="AB115" s="52">
        <f t="shared" ref="AB115:AB119" si="382">IF(AND(J115&gt;0,R115=0),N115,0)</f>
        <v>0</v>
      </c>
      <c r="AC115" s="52">
        <f t="shared" ref="AC115:AC119" si="383">IF(AND(K115&gt;0,S115=0),O115,0)</f>
        <v>0</v>
      </c>
      <c r="AE115" s="52">
        <f t="shared" ref="AE115:AE119" si="384">IF(AND(H115&gt;0,P115&gt;0),L115,0)</f>
        <v>0</v>
      </c>
      <c r="AF115" s="52">
        <f t="shared" ref="AF115:AF119" si="385">IF(AND(I115&gt;0,Q115&gt;0),M115,0)</f>
        <v>0</v>
      </c>
      <c r="AG115" s="52">
        <f t="shared" ref="AG115:AG119" si="386">IF(AND(J115&gt;0,R115&gt;0),N115,0)</f>
        <v>0</v>
      </c>
      <c r="AH115" s="52">
        <f t="shared" ref="AH115:AH119" si="387">IF(AND(K115&gt;0,S115&gt;0),O115,0)</f>
        <v>0</v>
      </c>
      <c r="AJ115" s="52">
        <f t="shared" ref="AJ115:AJ119" si="388">Z115+AE115</f>
        <v>0</v>
      </c>
      <c r="AK115" s="52">
        <f t="shared" ref="AK115:AK119" si="389">AA115+AF115</f>
        <v>0</v>
      </c>
      <c r="AL115" s="52">
        <f t="shared" ref="AL115:AL119" si="390">AB115+AG115</f>
        <v>0</v>
      </c>
      <c r="AM115" s="52">
        <f t="shared" ref="AM115:AM119" si="391">AC115+AH115</f>
        <v>0</v>
      </c>
      <c r="AO115" s="31">
        <v>1</v>
      </c>
      <c r="AQ115" s="31"/>
    </row>
    <row r="116" spans="2:43" ht="54" customHeight="1" x14ac:dyDescent="0.35">
      <c r="B116" s="205">
        <v>111</v>
      </c>
      <c r="C116" s="156"/>
      <c r="D116" s="157"/>
      <c r="E116" s="158"/>
      <c r="F116" s="158"/>
      <c r="G116" s="158"/>
      <c r="H116" s="99"/>
      <c r="I116" s="99"/>
      <c r="J116" s="99"/>
      <c r="K116" s="99"/>
      <c r="L116" s="102"/>
      <c r="M116" s="102"/>
      <c r="N116" s="169"/>
      <c r="O116" s="169"/>
      <c r="P116" s="103"/>
      <c r="Q116" s="103"/>
      <c r="R116" s="103"/>
      <c r="S116" s="103"/>
      <c r="T116" s="102">
        <f t="shared" ref="T116:T119" si="392">ROUND(P116+H116,3)</f>
        <v>0</v>
      </c>
      <c r="U116" s="102">
        <f t="shared" ref="U116:U119" si="393">ROUND(Q116+I116,3)</f>
        <v>0</v>
      </c>
      <c r="V116" s="102">
        <f t="shared" ref="V116:V118" si="394">ROUND(R116+J116,3)</f>
        <v>0</v>
      </c>
      <c r="W116" s="102">
        <f t="shared" ref="W116:W118" si="395">ROUND(S116+K116,3)</f>
        <v>0</v>
      </c>
      <c r="X116" s="155"/>
      <c r="Z116" s="52">
        <f t="shared" ref="Z116:Z118" si="396">IF(AND(H116&gt;0,P116=0),L116,0)</f>
        <v>0</v>
      </c>
      <c r="AA116" s="52">
        <f t="shared" ref="AA116:AA118" si="397">IF(AND(I116&gt;0,Q116=0),M116,0)</f>
        <v>0</v>
      </c>
      <c r="AB116" s="52">
        <f t="shared" ref="AB116:AB118" si="398">IF(AND(J116&gt;0,R116=0),N116,0)</f>
        <v>0</v>
      </c>
      <c r="AC116" s="52">
        <f t="shared" ref="AC116:AC118" si="399">IF(AND(K116&gt;0,S116=0),O116,0)</f>
        <v>0</v>
      </c>
      <c r="AE116" s="52">
        <f t="shared" ref="AE116:AE118" si="400">IF(AND(H116&gt;0,P116&gt;0),L116,0)</f>
        <v>0</v>
      </c>
      <c r="AF116" s="52">
        <f t="shared" ref="AF116:AF118" si="401">IF(AND(I116&gt;0,Q116&gt;0),M116,0)</f>
        <v>0</v>
      </c>
      <c r="AG116" s="52">
        <f t="shared" ref="AG116:AG118" si="402">IF(AND(J116&gt;0,R116&gt;0),N116,0)</f>
        <v>0</v>
      </c>
      <c r="AH116" s="52">
        <f t="shared" ref="AH116:AH118" si="403">IF(AND(K116&gt;0,S116&gt;0),O116,0)</f>
        <v>0</v>
      </c>
      <c r="AJ116" s="52">
        <f t="shared" ref="AJ116:AJ118" si="404">Z116+AE116</f>
        <v>0</v>
      </c>
      <c r="AK116" s="52">
        <f t="shared" ref="AK116:AK118" si="405">AA116+AF116</f>
        <v>0</v>
      </c>
      <c r="AL116" s="52">
        <f t="shared" ref="AL116:AL118" si="406">AB116+AG116</f>
        <v>0</v>
      </c>
      <c r="AM116" s="52">
        <f t="shared" ref="AM116:AM118" si="407">AC116+AH116</f>
        <v>0</v>
      </c>
      <c r="AO116" s="31"/>
      <c r="AQ116" s="31"/>
    </row>
    <row r="117" spans="2:43" ht="54" customHeight="1" x14ac:dyDescent="0.35">
      <c r="B117" s="205">
        <v>112</v>
      </c>
      <c r="C117" s="156"/>
      <c r="D117" s="157"/>
      <c r="E117" s="158"/>
      <c r="F117" s="158"/>
      <c r="G117" s="158"/>
      <c r="H117" s="99"/>
      <c r="I117" s="99"/>
      <c r="J117" s="99"/>
      <c r="K117" s="99"/>
      <c r="L117" s="102"/>
      <c r="M117" s="102"/>
      <c r="N117" s="169"/>
      <c r="O117" s="169"/>
      <c r="P117" s="103"/>
      <c r="Q117" s="103"/>
      <c r="R117" s="103"/>
      <c r="S117" s="103"/>
      <c r="T117" s="102">
        <f t="shared" si="392"/>
        <v>0</v>
      </c>
      <c r="U117" s="102">
        <f t="shared" si="393"/>
        <v>0</v>
      </c>
      <c r="V117" s="102">
        <f t="shared" si="394"/>
        <v>0</v>
      </c>
      <c r="W117" s="102">
        <f t="shared" si="395"/>
        <v>0</v>
      </c>
      <c r="X117" s="155"/>
      <c r="Z117" s="52">
        <f t="shared" si="396"/>
        <v>0</v>
      </c>
      <c r="AA117" s="52">
        <f t="shared" si="397"/>
        <v>0</v>
      </c>
      <c r="AB117" s="52">
        <f t="shared" si="398"/>
        <v>0</v>
      </c>
      <c r="AC117" s="52">
        <f t="shared" si="399"/>
        <v>0</v>
      </c>
      <c r="AE117" s="52">
        <f t="shared" si="400"/>
        <v>0</v>
      </c>
      <c r="AF117" s="52">
        <f t="shared" si="401"/>
        <v>0</v>
      </c>
      <c r="AG117" s="52">
        <f t="shared" si="402"/>
        <v>0</v>
      </c>
      <c r="AH117" s="52">
        <f t="shared" si="403"/>
        <v>0</v>
      </c>
      <c r="AJ117" s="52">
        <f t="shared" si="404"/>
        <v>0</v>
      </c>
      <c r="AK117" s="52">
        <f t="shared" si="405"/>
        <v>0</v>
      </c>
      <c r="AL117" s="52">
        <f t="shared" si="406"/>
        <v>0</v>
      </c>
      <c r="AM117" s="52">
        <f t="shared" si="407"/>
        <v>0</v>
      </c>
      <c r="AO117" s="31"/>
      <c r="AQ117" s="31"/>
    </row>
    <row r="118" spans="2:43" ht="54" customHeight="1" thickBot="1" x14ac:dyDescent="0.4">
      <c r="B118" s="217">
        <v>113</v>
      </c>
      <c r="C118" s="156"/>
      <c r="D118" s="157"/>
      <c r="E118" s="158"/>
      <c r="F118" s="158"/>
      <c r="G118" s="158"/>
      <c r="H118" s="99"/>
      <c r="I118" s="99"/>
      <c r="J118" s="99"/>
      <c r="K118" s="99"/>
      <c r="L118" s="102"/>
      <c r="M118" s="102"/>
      <c r="N118" s="169"/>
      <c r="O118" s="169"/>
      <c r="P118" s="103"/>
      <c r="Q118" s="103"/>
      <c r="R118" s="103"/>
      <c r="S118" s="103"/>
      <c r="T118" s="102">
        <f t="shared" si="392"/>
        <v>0</v>
      </c>
      <c r="U118" s="102">
        <f t="shared" si="393"/>
        <v>0</v>
      </c>
      <c r="V118" s="102">
        <f t="shared" si="394"/>
        <v>0</v>
      </c>
      <c r="W118" s="102">
        <f t="shared" si="395"/>
        <v>0</v>
      </c>
      <c r="X118" s="155"/>
      <c r="Z118" s="52">
        <f t="shared" si="396"/>
        <v>0</v>
      </c>
      <c r="AA118" s="52">
        <f t="shared" si="397"/>
        <v>0</v>
      </c>
      <c r="AB118" s="52">
        <f t="shared" si="398"/>
        <v>0</v>
      </c>
      <c r="AC118" s="52">
        <f t="shared" si="399"/>
        <v>0</v>
      </c>
      <c r="AE118" s="52">
        <f t="shared" si="400"/>
        <v>0</v>
      </c>
      <c r="AF118" s="52">
        <f t="shared" si="401"/>
        <v>0</v>
      </c>
      <c r="AG118" s="52">
        <f t="shared" si="402"/>
        <v>0</v>
      </c>
      <c r="AH118" s="52">
        <f t="shared" si="403"/>
        <v>0</v>
      </c>
      <c r="AJ118" s="52">
        <f t="shared" si="404"/>
        <v>0</v>
      </c>
      <c r="AK118" s="52">
        <f t="shared" si="405"/>
        <v>0</v>
      </c>
      <c r="AL118" s="52">
        <f t="shared" si="406"/>
        <v>0</v>
      </c>
      <c r="AM118" s="52">
        <f t="shared" si="407"/>
        <v>0</v>
      </c>
      <c r="AO118" s="31"/>
      <c r="AQ118" s="31"/>
    </row>
    <row r="119" spans="2:43" ht="54" customHeight="1" thickBot="1" x14ac:dyDescent="0.4">
      <c r="B119" s="207">
        <v>114</v>
      </c>
      <c r="C119" s="208" t="s">
        <v>362</v>
      </c>
      <c r="D119" s="209"/>
      <c r="E119" s="209"/>
      <c r="F119" s="211"/>
      <c r="G119" s="211"/>
      <c r="H119" s="212">
        <f t="shared" ref="H119:I119" si="408">H113+H114+H115+H116+H117+H118</f>
        <v>0</v>
      </c>
      <c r="I119" s="212">
        <f t="shared" si="408"/>
        <v>0</v>
      </c>
      <c r="J119" s="212">
        <f>J113+J114+J115+J116+J117+J118</f>
        <v>0</v>
      </c>
      <c r="K119" s="212">
        <f>K113+K114+K115+K116+K117+K118</f>
        <v>0</v>
      </c>
      <c r="L119" s="213">
        <f>IF(T119=0,0,(IF(T119&lt;='Paramètres '!$B$5,0,ROUND(('Paramètres '!C$9*(MIN(T119,'Paramètres '!$B$10)-MIN(T119,'Paramètres '!$B$9))+'Paramètres '!C$10*(MIN(T119,'Paramètres '!$B$11)-MIN(T119,'Paramètres '!$B$10))+'Paramètres '!C$11*(MIN(T119,'Paramètres '!$B$12)-MIN(T119,'Paramètres '!$B$11))+'Paramètres '!C$12*(T119-MIN(T119,'Paramètres '!$B$12))),3))*H119/T119))</f>
        <v>0</v>
      </c>
      <c r="M119" s="213">
        <f>IF(U119=0,0,(IF(U119&lt;='Paramètres '!$B$5,0,ROUND(('Paramètres '!D$9*(MIN(U119,'Paramètres '!$B$10)-MIN(U119,'Paramètres '!$B$9))+'Paramètres '!D$10*(MIN(U119,'Paramètres '!$B$11)-MIN(U119,'Paramètres '!$B$10))+'Paramètres '!D$11*(MIN(U119,'Paramètres '!$B$12)-MIN(U119,'Paramètres '!$B$11))+'Paramètres '!D$12*(U119-MIN(U119,'Paramètres '!$B$12))),3))*I119/U119))</f>
        <v>0</v>
      </c>
      <c r="N119" s="213">
        <f>IF(V119=0,0,(IF(V119&lt;='Paramètres '!$B$5,0,ROUND(('Paramètres '!E$9*(MIN(V119,'Paramètres '!$B$10)-MIN(V119,'Paramètres '!$B$9))+'Paramètres '!E$10*(MIN(V119,'Paramètres '!$B$11)-MIN(V119,'Paramètres '!$B$10))+'Paramètres '!E$11*(MIN(V119,'Paramètres '!$B$12)-MIN(V119,'Paramètres '!$B$11))+'Paramètres '!E$12*(V119-MIN(V119,'Paramètres '!$B$12))),3))*J119/V119))</f>
        <v>0</v>
      </c>
      <c r="O119" s="213">
        <f>IF(W119=0,0,(IF(W119&lt;='Paramètres '!$B$5,0,ROUND(('Paramètres '!F$9*(MIN(W119,'Paramètres '!$B$10)-MIN(W119,'Paramètres '!$B$9))+'Paramètres '!F$10*(MIN(W119,'Paramètres '!$B$11)-MIN(W119,'Paramètres '!$B$10))+'Paramètres '!F$11*(MIN(W119,'Paramètres '!$B$12)-MIN(W119,'Paramètres '!$B$11))+'Paramètres '!F$12*(W119-MIN(W119,'Paramètres '!$B$12))),3))*K119/W119))</f>
        <v>0</v>
      </c>
      <c r="P119" s="215">
        <f t="shared" ref="P119:Q119" si="409">P113+P114+P115+P116+P117+P118</f>
        <v>0</v>
      </c>
      <c r="Q119" s="215">
        <f t="shared" si="409"/>
        <v>0</v>
      </c>
      <c r="R119" s="215">
        <f>R113+R114+R115+R116+R117+R118</f>
        <v>0</v>
      </c>
      <c r="S119" s="215">
        <f>S113+S114+S115+S116+S117+S118</f>
        <v>0</v>
      </c>
      <c r="T119" s="213">
        <f t="shared" si="392"/>
        <v>0</v>
      </c>
      <c r="U119" s="213">
        <f t="shared" si="393"/>
        <v>0</v>
      </c>
      <c r="V119" s="213">
        <f t="shared" si="378"/>
        <v>0</v>
      </c>
      <c r="W119" s="213">
        <f t="shared" si="379"/>
        <v>0</v>
      </c>
      <c r="X119" s="214">
        <f t="shared" ref="X119" si="410">ROUND(SUM(L119:O119),3)</f>
        <v>0</v>
      </c>
      <c r="Z119" s="52">
        <f t="shared" si="380"/>
        <v>0</v>
      </c>
      <c r="AA119" s="52">
        <f t="shared" si="381"/>
        <v>0</v>
      </c>
      <c r="AB119" s="52">
        <f t="shared" si="382"/>
        <v>0</v>
      </c>
      <c r="AC119" s="52">
        <f t="shared" si="383"/>
        <v>0</v>
      </c>
      <c r="AE119" s="52">
        <f t="shared" si="384"/>
        <v>0</v>
      </c>
      <c r="AF119" s="52">
        <f t="shared" si="385"/>
        <v>0</v>
      </c>
      <c r="AG119" s="52">
        <f t="shared" si="386"/>
        <v>0</v>
      </c>
      <c r="AH119" s="52">
        <f t="shared" si="387"/>
        <v>0</v>
      </c>
      <c r="AJ119" s="52">
        <f t="shared" si="388"/>
        <v>0</v>
      </c>
      <c r="AK119" s="52">
        <f t="shared" si="389"/>
        <v>0</v>
      </c>
      <c r="AL119" s="52">
        <f t="shared" si="390"/>
        <v>0</v>
      </c>
      <c r="AM119" s="52">
        <f t="shared" si="391"/>
        <v>0</v>
      </c>
      <c r="AO119" s="31">
        <v>1</v>
      </c>
      <c r="AQ119" s="31"/>
    </row>
    <row r="120" spans="2:43" ht="54" customHeight="1" x14ac:dyDescent="0.35">
      <c r="B120" s="184">
        <v>115</v>
      </c>
      <c r="C120" s="140" t="s">
        <v>235</v>
      </c>
      <c r="D120" s="141" t="s">
        <v>236</v>
      </c>
      <c r="E120" s="142" t="s">
        <v>187</v>
      </c>
      <c r="F120" s="140" t="s">
        <v>105</v>
      </c>
      <c r="G120" s="143"/>
      <c r="H120" s="99"/>
      <c r="I120" s="99"/>
      <c r="J120" s="99"/>
      <c r="K120" s="99"/>
      <c r="L120" s="102">
        <f>IF(T120=0,0,(IF(T120&lt;='Paramètres '!$B$5,0,ROUND(('Paramètres '!C$9*(MIN(T120,'Paramètres '!$B$10)-MIN(T120,'Paramètres '!$B$9))+'Paramètres '!C$10*(MIN(T120,'Paramètres '!$B$11)-MIN(T120,'Paramètres '!$B$10))+'Paramètres '!C$11*(MIN(T120,'Paramètres '!$B$12)-MIN(T120,'Paramètres '!$B$11))+'Paramètres '!C$12*(T120-MIN(T120,'Paramètres '!$B$12))),3))*H120/T120))</f>
        <v>0</v>
      </c>
      <c r="M120" s="102">
        <f>IF(U120=0,0,(IF(U120&lt;='Paramètres '!$B$5,0,ROUND(('Paramètres '!D$9*(MIN(U120,'Paramètres '!$B$10)-MIN(U120,'Paramètres '!$B$9))+'Paramètres '!D$10*(MIN(U120,'Paramètres '!$B$11)-MIN(U120,'Paramètres '!$B$10))+'Paramètres '!D$11*(MIN(U120,'Paramètres '!$B$12)-MIN(U120,'Paramètres '!$B$11))+'Paramètres '!D$12*(U120-MIN(U120,'Paramètres '!$B$12))),3))*I120/U120))</f>
        <v>0</v>
      </c>
      <c r="N120" s="102">
        <f>IF(V120=0,0,(IF(V120&lt;='Paramètres '!$B$5,0,ROUND(('Paramètres '!E$9*(MIN(V120,'Paramètres '!$B$10)-MIN(V120,'Paramètres '!$B$9))+'Paramètres '!E$10*(MIN(V120,'Paramètres '!$B$11)-MIN(V120,'Paramètres '!$B$10))+'Paramètres '!E$11*(MIN(V120,'Paramètres '!$B$12)-MIN(V120,'Paramètres '!$B$11))+'Paramètres '!E$12*(V120-MIN(V120,'Paramètres '!$B$12))),3))*J120/V120))</f>
        <v>0</v>
      </c>
      <c r="O120" s="102">
        <f>IF(W120=0,0,(IF(W120&lt;='Paramètres '!$B$5,0,ROUND(('Paramètres '!F$9*(MIN(W120,'Paramètres '!$B$10)-MIN(W120,'Paramètres '!$B$9))+'Paramètres '!F$10*(MIN(W120,'Paramètres '!$B$11)-MIN(W120,'Paramètres '!$B$10))+'Paramètres '!F$11*(MIN(W120,'Paramètres '!$B$12)-MIN(W120,'Paramètres '!$B$11))+'Paramètres '!F$12*(W120-MIN(W120,'Paramètres '!$B$12))),3))*K120/W120))</f>
        <v>0</v>
      </c>
      <c r="P120" s="103"/>
      <c r="Q120" s="103"/>
      <c r="R120" s="103"/>
      <c r="S120" s="103"/>
      <c r="T120" s="144">
        <f t="shared" si="359"/>
        <v>0</v>
      </c>
      <c r="U120" s="144">
        <f t="shared" si="360"/>
        <v>0</v>
      </c>
      <c r="V120" s="144">
        <f t="shared" si="361"/>
        <v>0</v>
      </c>
      <c r="W120" s="144">
        <f t="shared" si="362"/>
        <v>0</v>
      </c>
      <c r="X120" s="145">
        <f t="shared" si="363"/>
        <v>0</v>
      </c>
      <c r="Z120" s="52">
        <f t="shared" si="364"/>
        <v>0</v>
      </c>
      <c r="AA120" s="52">
        <f t="shared" si="365"/>
        <v>0</v>
      </c>
      <c r="AB120" s="52">
        <f t="shared" si="366"/>
        <v>0</v>
      </c>
      <c r="AC120" s="52">
        <f t="shared" si="367"/>
        <v>0</v>
      </c>
      <c r="AE120" s="52">
        <f t="shared" si="368"/>
        <v>0</v>
      </c>
      <c r="AF120" s="52">
        <f t="shared" si="369"/>
        <v>0</v>
      </c>
      <c r="AG120" s="52">
        <f t="shared" si="370"/>
        <v>0</v>
      </c>
      <c r="AH120" s="52">
        <f t="shared" si="371"/>
        <v>0</v>
      </c>
      <c r="AJ120" s="52">
        <f t="shared" si="372"/>
        <v>0</v>
      </c>
      <c r="AK120" s="52">
        <f t="shared" si="373"/>
        <v>0</v>
      </c>
      <c r="AL120" s="52">
        <f t="shared" si="374"/>
        <v>0</v>
      </c>
      <c r="AM120" s="52">
        <f t="shared" si="375"/>
        <v>0</v>
      </c>
      <c r="AO120" s="31">
        <v>1</v>
      </c>
      <c r="AQ120" s="31"/>
    </row>
    <row r="121" spans="2:43" ht="54" customHeight="1" x14ac:dyDescent="0.35">
      <c r="B121" s="184">
        <v>116</v>
      </c>
      <c r="C121" s="54" t="s">
        <v>237</v>
      </c>
      <c r="D121" s="50" t="s">
        <v>155</v>
      </c>
      <c r="E121" s="51" t="s">
        <v>187</v>
      </c>
      <c r="F121" s="54" t="s">
        <v>106</v>
      </c>
      <c r="G121" s="53"/>
      <c r="H121" s="99"/>
      <c r="I121" s="99"/>
      <c r="J121" s="99"/>
      <c r="K121" s="99"/>
      <c r="L121" s="102">
        <f>IF(T121=0,0,(IF(T121&lt;='Paramètres '!$B$5,0,ROUND(('Paramètres '!C$9*(MIN(T121,'Paramètres '!$B$10)-MIN(T121,'Paramètres '!$B$9))+'Paramètres '!C$10*(MIN(T121,'Paramètres '!$B$11)-MIN(T121,'Paramètres '!$B$10))+'Paramètres '!C$11*(MIN(T121,'Paramètres '!$B$12)-MIN(T121,'Paramètres '!$B$11))+'Paramètres '!C$12*(T121-MIN(T121,'Paramètres '!$B$12))),3))*H121/T121))</f>
        <v>0</v>
      </c>
      <c r="M121" s="102">
        <f>IF(U121=0,0,(IF(U121&lt;='Paramètres '!$B$5,0,ROUND(('Paramètres '!D$9*(MIN(U121,'Paramètres '!$B$10)-MIN(U121,'Paramètres '!$B$9))+'Paramètres '!D$10*(MIN(U121,'Paramètres '!$B$11)-MIN(U121,'Paramètres '!$B$10))+'Paramètres '!D$11*(MIN(U121,'Paramètres '!$B$12)-MIN(U121,'Paramètres '!$B$11))+'Paramètres '!D$12*(U121-MIN(U121,'Paramètres '!$B$12))),3))*I121/U121))</f>
        <v>0</v>
      </c>
      <c r="N121" s="102">
        <f>IF(V121=0,0,(IF(V121&lt;='Paramètres '!$B$5,0,ROUND(('Paramètres '!E$9*(MIN(V121,'Paramètres '!$B$10)-MIN(V121,'Paramètres '!$B$9))+'Paramètres '!E$10*(MIN(V121,'Paramètres '!$B$11)-MIN(V121,'Paramètres '!$B$10))+'Paramètres '!E$11*(MIN(V121,'Paramètres '!$B$12)-MIN(V121,'Paramètres '!$B$11))+'Paramètres '!E$12*(V121-MIN(V121,'Paramètres '!$B$12))),3))*J121/V121))</f>
        <v>0</v>
      </c>
      <c r="O121" s="102">
        <f>IF(W121=0,0,(IF(W121&lt;='Paramètres '!$B$5,0,ROUND(('Paramètres '!F$9*(MIN(W121,'Paramètres '!$B$10)-MIN(W121,'Paramètres '!$B$9))+'Paramètres '!F$10*(MIN(W121,'Paramètres '!$B$11)-MIN(W121,'Paramètres '!$B$10))+'Paramètres '!F$11*(MIN(W121,'Paramètres '!$B$12)-MIN(W121,'Paramètres '!$B$11))+'Paramètres '!F$12*(W121-MIN(W121,'Paramètres '!$B$12))),3))*K121/W121))</f>
        <v>0</v>
      </c>
      <c r="P121" s="103"/>
      <c r="Q121" s="103"/>
      <c r="R121" s="103"/>
      <c r="S121" s="103"/>
      <c r="T121" s="102">
        <f t="shared" si="359"/>
        <v>0</v>
      </c>
      <c r="U121" s="102">
        <f t="shared" si="360"/>
        <v>0</v>
      </c>
      <c r="V121" s="102">
        <f t="shared" si="361"/>
        <v>0</v>
      </c>
      <c r="W121" s="102">
        <f t="shared" si="362"/>
        <v>0</v>
      </c>
      <c r="X121" s="104">
        <f t="shared" si="363"/>
        <v>0</v>
      </c>
      <c r="Z121" s="52">
        <f t="shared" si="364"/>
        <v>0</v>
      </c>
      <c r="AA121" s="52">
        <f t="shared" si="365"/>
        <v>0</v>
      </c>
      <c r="AB121" s="52">
        <f t="shared" si="366"/>
        <v>0</v>
      </c>
      <c r="AC121" s="52">
        <f t="shared" si="367"/>
        <v>0</v>
      </c>
      <c r="AE121" s="52">
        <f t="shared" si="368"/>
        <v>0</v>
      </c>
      <c r="AF121" s="52">
        <f t="shared" si="369"/>
        <v>0</v>
      </c>
      <c r="AG121" s="52">
        <f t="shared" si="370"/>
        <v>0</v>
      </c>
      <c r="AH121" s="52">
        <f t="shared" si="371"/>
        <v>0</v>
      </c>
      <c r="AJ121" s="52">
        <f t="shared" si="372"/>
        <v>0</v>
      </c>
      <c r="AK121" s="52">
        <f t="shared" si="373"/>
        <v>0</v>
      </c>
      <c r="AL121" s="52">
        <f t="shared" si="374"/>
        <v>0</v>
      </c>
      <c r="AM121" s="52">
        <f t="shared" si="375"/>
        <v>0</v>
      </c>
      <c r="AO121" s="31">
        <v>1</v>
      </c>
      <c r="AQ121" s="31"/>
    </row>
    <row r="122" spans="2:43" ht="54" customHeight="1" x14ac:dyDescent="0.35">
      <c r="B122" s="184">
        <v>117</v>
      </c>
      <c r="C122" s="54" t="s">
        <v>648</v>
      </c>
      <c r="D122" s="50" t="s">
        <v>649</v>
      </c>
      <c r="E122" s="51" t="s">
        <v>167</v>
      </c>
      <c r="F122" s="54" t="s">
        <v>813</v>
      </c>
      <c r="G122" s="53"/>
      <c r="H122" s="99"/>
      <c r="I122" s="99"/>
      <c r="J122" s="99"/>
      <c r="K122" s="99"/>
      <c r="L122" s="102">
        <f>IF(T122=0,0,(IF(T122&lt;='Paramètres '!$B$5,0,ROUND(('Paramètres '!C$9*(MIN(T122,'Paramètres '!$B$10)-MIN(T122,'Paramètres '!$B$9))+'Paramètres '!C$10*(MIN(T122,'Paramètres '!$B$11)-MIN(T122,'Paramètres '!$B$10))+'Paramètres '!C$11*(MIN(T122,'Paramètres '!$B$12)-MIN(T122,'Paramètres '!$B$11))+'Paramètres '!C$12*(T122-MIN(T122,'Paramètres '!$B$12))),3))*H122/T122))</f>
        <v>0</v>
      </c>
      <c r="M122" s="102">
        <f>IF(U122=0,0,(IF(U122&lt;='Paramètres '!$B$5,0,ROUND(('Paramètres '!D$9*(MIN(U122,'Paramètres '!$B$10)-MIN(U122,'Paramètres '!$B$9))+'Paramètres '!D$10*(MIN(U122,'Paramètres '!$B$11)-MIN(U122,'Paramètres '!$B$10))+'Paramètres '!D$11*(MIN(U122,'Paramètres '!$B$12)-MIN(U122,'Paramètres '!$B$11))+'Paramètres '!D$12*(U122-MIN(U122,'Paramètres '!$B$12))),3))*I122/U122))</f>
        <v>0</v>
      </c>
      <c r="N122" s="102">
        <f>IF(V122=0,0,(IF(V122&lt;='Paramètres '!$B$5,0,ROUND(('Paramètres '!E$9*(MIN(V122,'Paramètres '!$B$10)-MIN(V122,'Paramètres '!$B$9))+'Paramètres '!E$10*(MIN(V122,'Paramètres '!$B$11)-MIN(V122,'Paramètres '!$B$10))+'Paramètres '!E$11*(MIN(V122,'Paramètres '!$B$12)-MIN(V122,'Paramètres '!$B$11))+'Paramètres '!E$12*(V122-MIN(V122,'Paramètres '!$B$12))),3))*J122/V122))</f>
        <v>0</v>
      </c>
      <c r="O122" s="102">
        <f>IF(W122=0,0,(IF(W122&lt;='Paramètres '!$B$5,0,ROUND(('Paramètres '!F$9*(MIN(W122,'Paramètres '!$B$10)-MIN(W122,'Paramètres '!$B$9))+'Paramètres '!F$10*(MIN(W122,'Paramètres '!$B$11)-MIN(W122,'Paramètres '!$B$10))+'Paramètres '!F$11*(MIN(W122,'Paramètres '!$B$12)-MIN(W122,'Paramètres '!$B$11))+'Paramètres '!F$12*(W122-MIN(W122,'Paramètres '!$B$12))),3))*K122/W122))</f>
        <v>0</v>
      </c>
      <c r="P122" s="103"/>
      <c r="Q122" s="103"/>
      <c r="R122" s="103"/>
      <c r="S122" s="103"/>
      <c r="T122" s="102">
        <f t="shared" si="359"/>
        <v>0</v>
      </c>
      <c r="U122" s="102">
        <f t="shared" si="360"/>
        <v>0</v>
      </c>
      <c r="V122" s="102">
        <f t="shared" si="361"/>
        <v>0</v>
      </c>
      <c r="W122" s="102">
        <f t="shared" si="362"/>
        <v>0</v>
      </c>
      <c r="X122" s="104">
        <f t="shared" si="363"/>
        <v>0</v>
      </c>
      <c r="Z122" s="52">
        <f t="shared" si="364"/>
        <v>0</v>
      </c>
      <c r="AA122" s="52">
        <f t="shared" si="365"/>
        <v>0</v>
      </c>
      <c r="AB122" s="52">
        <f t="shared" si="366"/>
        <v>0</v>
      </c>
      <c r="AC122" s="52">
        <f t="shared" si="367"/>
        <v>0</v>
      </c>
      <c r="AE122" s="52">
        <f t="shared" si="368"/>
        <v>0</v>
      </c>
      <c r="AF122" s="52">
        <f t="shared" si="369"/>
        <v>0</v>
      </c>
      <c r="AG122" s="52">
        <f t="shared" si="370"/>
        <v>0</v>
      </c>
      <c r="AH122" s="52">
        <f t="shared" si="371"/>
        <v>0</v>
      </c>
      <c r="AJ122" s="52">
        <f t="shared" si="372"/>
        <v>0</v>
      </c>
      <c r="AK122" s="52">
        <f t="shared" si="373"/>
        <v>0</v>
      </c>
      <c r="AL122" s="52">
        <f t="shared" si="374"/>
        <v>0</v>
      </c>
      <c r="AM122" s="52">
        <f t="shared" si="375"/>
        <v>0</v>
      </c>
      <c r="AO122" s="31">
        <v>1</v>
      </c>
      <c r="AQ122" s="31"/>
    </row>
    <row r="123" spans="2:43" ht="54" customHeight="1" x14ac:dyDescent="0.35">
      <c r="B123" s="184">
        <v>118</v>
      </c>
      <c r="C123" s="54" t="s">
        <v>940</v>
      </c>
      <c r="D123" s="50" t="s">
        <v>238</v>
      </c>
      <c r="E123" s="51" t="s">
        <v>239</v>
      </c>
      <c r="F123" s="54" t="s">
        <v>941</v>
      </c>
      <c r="G123" s="53"/>
      <c r="H123" s="99"/>
      <c r="I123" s="99"/>
      <c r="J123" s="99"/>
      <c r="K123" s="99"/>
      <c r="L123" s="102">
        <f>IF(T123=0,0,(IF(T123&lt;='Paramètres '!$B$5,0,ROUND(('Paramètres '!C$9*(MIN(T123,'Paramètres '!$B$10)-MIN(T123,'Paramètres '!$B$9))+'Paramètres '!C$10*(MIN(T123,'Paramètres '!$B$11)-MIN(T123,'Paramètres '!$B$10))+'Paramètres '!C$11*(MIN(T123,'Paramètres '!$B$12)-MIN(T123,'Paramètres '!$B$11))+'Paramètres '!C$12*(T123-MIN(T123,'Paramètres '!$B$12))),3))*H123/T123))</f>
        <v>0</v>
      </c>
      <c r="M123" s="102">
        <f>IF(U123=0,0,(IF(U123&lt;='Paramètres '!$B$5,0,ROUND(('Paramètres '!D$9*(MIN(U123,'Paramètres '!$B$10)-MIN(U123,'Paramètres '!$B$9))+'Paramètres '!D$10*(MIN(U123,'Paramètres '!$B$11)-MIN(U123,'Paramètres '!$B$10))+'Paramètres '!D$11*(MIN(U123,'Paramètres '!$B$12)-MIN(U123,'Paramètres '!$B$11))+'Paramètres '!D$12*(U123-MIN(U123,'Paramètres '!$B$12))),3))*I123/U123))</f>
        <v>0</v>
      </c>
      <c r="N123" s="102">
        <f>IF(V123=0,0,(IF(V123&lt;='Paramètres '!$B$5,0,ROUND(('Paramètres '!E$9*(MIN(V123,'Paramètres '!$B$10)-MIN(V123,'Paramètres '!$B$9))+'Paramètres '!E$10*(MIN(V123,'Paramètres '!$B$11)-MIN(V123,'Paramètres '!$B$10))+'Paramètres '!E$11*(MIN(V123,'Paramètres '!$B$12)-MIN(V123,'Paramètres '!$B$11))+'Paramètres '!E$12*(V123-MIN(V123,'Paramètres '!$B$12))),3))*J123/V123))</f>
        <v>0</v>
      </c>
      <c r="O123" s="102">
        <f>IF(W123=0,0,(IF(W123&lt;='Paramètres '!$B$5,0,ROUND(('Paramètres '!F$9*(MIN(W123,'Paramètres '!$B$10)-MIN(W123,'Paramètres '!$B$9))+'Paramètres '!F$10*(MIN(W123,'Paramètres '!$B$11)-MIN(W123,'Paramètres '!$B$10))+'Paramètres '!F$11*(MIN(W123,'Paramètres '!$B$12)-MIN(W123,'Paramètres '!$B$11))+'Paramètres '!F$12*(W123-MIN(W123,'Paramètres '!$B$12))),3))*K123/W123))</f>
        <v>0</v>
      </c>
      <c r="P123" s="103"/>
      <c r="Q123" s="103"/>
      <c r="R123" s="103"/>
      <c r="S123" s="103"/>
      <c r="T123" s="102">
        <f t="shared" si="359"/>
        <v>0</v>
      </c>
      <c r="U123" s="102">
        <f t="shared" si="360"/>
        <v>0</v>
      </c>
      <c r="V123" s="102">
        <f t="shared" si="361"/>
        <v>0</v>
      </c>
      <c r="W123" s="102">
        <f t="shared" si="362"/>
        <v>0</v>
      </c>
      <c r="X123" s="104">
        <f t="shared" si="363"/>
        <v>0</v>
      </c>
      <c r="Z123" s="52">
        <f t="shared" si="364"/>
        <v>0</v>
      </c>
      <c r="AA123" s="52">
        <f t="shared" si="365"/>
        <v>0</v>
      </c>
      <c r="AB123" s="52">
        <f t="shared" si="366"/>
        <v>0</v>
      </c>
      <c r="AC123" s="52">
        <f t="shared" si="367"/>
        <v>0</v>
      </c>
      <c r="AE123" s="52">
        <f t="shared" si="368"/>
        <v>0</v>
      </c>
      <c r="AF123" s="52">
        <f t="shared" si="369"/>
        <v>0</v>
      </c>
      <c r="AG123" s="52">
        <f t="shared" si="370"/>
        <v>0</v>
      </c>
      <c r="AH123" s="52">
        <f t="shared" si="371"/>
        <v>0</v>
      </c>
      <c r="AJ123" s="52">
        <f t="shared" si="372"/>
        <v>0</v>
      </c>
      <c r="AK123" s="52">
        <f t="shared" si="373"/>
        <v>0</v>
      </c>
      <c r="AL123" s="52">
        <f t="shared" si="374"/>
        <v>0</v>
      </c>
      <c r="AM123" s="52">
        <f t="shared" si="375"/>
        <v>0</v>
      </c>
      <c r="AO123" s="31">
        <v>1</v>
      </c>
      <c r="AQ123" s="31"/>
    </row>
    <row r="124" spans="2:43" ht="54" customHeight="1" x14ac:dyDescent="0.35">
      <c r="B124" s="184">
        <v>119</v>
      </c>
      <c r="C124" s="54" t="s">
        <v>942</v>
      </c>
      <c r="D124" s="50" t="s">
        <v>645</v>
      </c>
      <c r="E124" s="51" t="s">
        <v>239</v>
      </c>
      <c r="F124" s="54" t="s">
        <v>107</v>
      </c>
      <c r="G124" s="53"/>
      <c r="H124" s="99"/>
      <c r="I124" s="99"/>
      <c r="J124" s="99"/>
      <c r="K124" s="99"/>
      <c r="L124" s="102">
        <f>IF(T124=0,0,(IF(T124&lt;='Paramètres '!$B$5,0,ROUND(('Paramètres '!C$9*(MIN(T124,'Paramètres '!$B$10)-MIN(T124,'Paramètres '!$B$9))+'Paramètres '!C$10*(MIN(T124,'Paramètres '!$B$11)-MIN(T124,'Paramètres '!$B$10))+'Paramètres '!C$11*(MIN(T124,'Paramètres '!$B$12)-MIN(T124,'Paramètres '!$B$11))+'Paramètres '!C$12*(T124-MIN(T124,'Paramètres '!$B$12))),3))*H124/T124))</f>
        <v>0</v>
      </c>
      <c r="M124" s="102">
        <f>IF(U124=0,0,(IF(U124&lt;='Paramètres '!$B$5,0,ROUND(('Paramètres '!D$9*(MIN(U124,'Paramètres '!$B$10)-MIN(U124,'Paramètres '!$B$9))+'Paramètres '!D$10*(MIN(U124,'Paramètres '!$B$11)-MIN(U124,'Paramètres '!$B$10))+'Paramètres '!D$11*(MIN(U124,'Paramètres '!$B$12)-MIN(U124,'Paramètres '!$B$11))+'Paramètres '!D$12*(U124-MIN(U124,'Paramètres '!$B$12))),3))*I124/U124))</f>
        <v>0</v>
      </c>
      <c r="N124" s="102">
        <f>IF(V124=0,0,(IF(V124&lt;='Paramètres '!$B$5,0,ROUND(('Paramètres '!E$9*(MIN(V124,'Paramètres '!$B$10)-MIN(V124,'Paramètres '!$B$9))+'Paramètres '!E$10*(MIN(V124,'Paramètres '!$B$11)-MIN(V124,'Paramètres '!$B$10))+'Paramètres '!E$11*(MIN(V124,'Paramètres '!$B$12)-MIN(V124,'Paramètres '!$B$11))+'Paramètres '!E$12*(V124-MIN(V124,'Paramètres '!$B$12))),3))*J124/V124))</f>
        <v>0</v>
      </c>
      <c r="O124" s="102">
        <f>IF(W124=0,0,(IF(W124&lt;='Paramètres '!$B$5,0,ROUND(('Paramètres '!F$9*(MIN(W124,'Paramètres '!$B$10)-MIN(W124,'Paramètres '!$B$9))+'Paramètres '!F$10*(MIN(W124,'Paramètres '!$B$11)-MIN(W124,'Paramètres '!$B$10))+'Paramètres '!F$11*(MIN(W124,'Paramètres '!$B$12)-MIN(W124,'Paramètres '!$B$11))+'Paramètres '!F$12*(W124-MIN(W124,'Paramètres '!$B$12))),3))*K124/W124))</f>
        <v>0</v>
      </c>
      <c r="P124" s="103"/>
      <c r="Q124" s="103"/>
      <c r="R124" s="103"/>
      <c r="S124" s="103"/>
      <c r="T124" s="102">
        <f t="shared" si="359"/>
        <v>0</v>
      </c>
      <c r="U124" s="102">
        <f t="shared" si="360"/>
        <v>0</v>
      </c>
      <c r="V124" s="102">
        <f t="shared" si="361"/>
        <v>0</v>
      </c>
      <c r="W124" s="102">
        <f t="shared" si="362"/>
        <v>0</v>
      </c>
      <c r="X124" s="104">
        <f t="shared" si="363"/>
        <v>0</v>
      </c>
      <c r="Z124" s="52">
        <f t="shared" si="364"/>
        <v>0</v>
      </c>
      <c r="AA124" s="52">
        <f t="shared" si="365"/>
        <v>0</v>
      </c>
      <c r="AB124" s="52">
        <f t="shared" si="366"/>
        <v>0</v>
      </c>
      <c r="AC124" s="52">
        <f t="shared" si="367"/>
        <v>0</v>
      </c>
      <c r="AE124" s="52">
        <f t="shared" si="368"/>
        <v>0</v>
      </c>
      <c r="AF124" s="52">
        <f t="shared" si="369"/>
        <v>0</v>
      </c>
      <c r="AG124" s="52">
        <f t="shared" si="370"/>
        <v>0</v>
      </c>
      <c r="AH124" s="52">
        <f t="shared" si="371"/>
        <v>0</v>
      </c>
      <c r="AJ124" s="52">
        <f t="shared" si="372"/>
        <v>0</v>
      </c>
      <c r="AK124" s="52">
        <f t="shared" si="373"/>
        <v>0</v>
      </c>
      <c r="AL124" s="52">
        <f t="shared" si="374"/>
        <v>0</v>
      </c>
      <c r="AM124" s="52">
        <f t="shared" si="375"/>
        <v>0</v>
      </c>
      <c r="AO124" s="31">
        <v>1</v>
      </c>
      <c r="AQ124" s="31"/>
    </row>
    <row r="125" spans="2:43" ht="54" customHeight="1" x14ac:dyDescent="0.35">
      <c r="B125" s="184">
        <v>120</v>
      </c>
      <c r="C125" s="54" t="s">
        <v>943</v>
      </c>
      <c r="D125" s="50" t="s">
        <v>156</v>
      </c>
      <c r="E125" s="51" t="s">
        <v>239</v>
      </c>
      <c r="F125" s="54" t="s">
        <v>108</v>
      </c>
      <c r="G125" s="53"/>
      <c r="H125" s="99"/>
      <c r="I125" s="99"/>
      <c r="J125" s="99"/>
      <c r="K125" s="99"/>
      <c r="L125" s="102">
        <f>IF(T125=0,0,(IF(T125&lt;='Paramètres '!$B$5,0,ROUND(('Paramètres '!C$9*(MIN(T125,'Paramètres '!$B$10)-MIN(T125,'Paramètres '!$B$9))+'Paramètres '!C$10*(MIN(T125,'Paramètres '!$B$11)-MIN(T125,'Paramètres '!$B$10))+'Paramètres '!C$11*(MIN(T125,'Paramètres '!$B$12)-MIN(T125,'Paramètres '!$B$11))+'Paramètres '!C$12*(T125-MIN(T125,'Paramètres '!$B$12))),3))*H125/T125))</f>
        <v>0</v>
      </c>
      <c r="M125" s="102">
        <f>IF(U125=0,0,(IF(U125&lt;='Paramètres '!$B$5,0,ROUND(('Paramètres '!D$9*(MIN(U125,'Paramètres '!$B$10)-MIN(U125,'Paramètres '!$B$9))+'Paramètres '!D$10*(MIN(U125,'Paramètres '!$B$11)-MIN(U125,'Paramètres '!$B$10))+'Paramètres '!D$11*(MIN(U125,'Paramètres '!$B$12)-MIN(U125,'Paramètres '!$B$11))+'Paramètres '!D$12*(U125-MIN(U125,'Paramètres '!$B$12))),3))*I125/U125))</f>
        <v>0</v>
      </c>
      <c r="N125" s="102">
        <f>IF(V125=0,0,(IF(V125&lt;='Paramètres '!$B$5,0,ROUND(('Paramètres '!E$9*(MIN(V125,'Paramètres '!$B$10)-MIN(V125,'Paramètres '!$B$9))+'Paramètres '!E$10*(MIN(V125,'Paramètres '!$B$11)-MIN(V125,'Paramètres '!$B$10))+'Paramètres '!E$11*(MIN(V125,'Paramètres '!$B$12)-MIN(V125,'Paramètres '!$B$11))+'Paramètres '!E$12*(V125-MIN(V125,'Paramètres '!$B$12))),3))*J125/V125))</f>
        <v>0</v>
      </c>
      <c r="O125" s="102">
        <f>IF(W125=0,0,(IF(W125&lt;='Paramètres '!$B$5,0,ROUND(('Paramètres '!F$9*(MIN(W125,'Paramètres '!$B$10)-MIN(W125,'Paramètres '!$B$9))+'Paramètres '!F$10*(MIN(W125,'Paramètres '!$B$11)-MIN(W125,'Paramètres '!$B$10))+'Paramètres '!F$11*(MIN(W125,'Paramètres '!$B$12)-MIN(W125,'Paramètres '!$B$11))+'Paramètres '!F$12*(W125-MIN(W125,'Paramètres '!$B$12))),3))*K125/W125))</f>
        <v>0</v>
      </c>
      <c r="P125" s="103"/>
      <c r="Q125" s="103"/>
      <c r="R125" s="103"/>
      <c r="S125" s="103"/>
      <c r="T125" s="102">
        <f t="shared" si="359"/>
        <v>0</v>
      </c>
      <c r="U125" s="102">
        <f t="shared" si="360"/>
        <v>0</v>
      </c>
      <c r="V125" s="102">
        <f t="shared" si="361"/>
        <v>0</v>
      </c>
      <c r="W125" s="102">
        <f t="shared" si="362"/>
        <v>0</v>
      </c>
      <c r="X125" s="104">
        <f t="shared" si="363"/>
        <v>0</v>
      </c>
      <c r="Z125" s="52">
        <f t="shared" si="364"/>
        <v>0</v>
      </c>
      <c r="AA125" s="52">
        <f t="shared" si="365"/>
        <v>0</v>
      </c>
      <c r="AB125" s="52">
        <f t="shared" si="366"/>
        <v>0</v>
      </c>
      <c r="AC125" s="52">
        <f t="shared" si="367"/>
        <v>0</v>
      </c>
      <c r="AE125" s="52">
        <f t="shared" si="368"/>
        <v>0</v>
      </c>
      <c r="AF125" s="52">
        <f t="shared" si="369"/>
        <v>0</v>
      </c>
      <c r="AG125" s="52">
        <f t="shared" si="370"/>
        <v>0</v>
      </c>
      <c r="AH125" s="52">
        <f t="shared" si="371"/>
        <v>0</v>
      </c>
      <c r="AJ125" s="52">
        <f t="shared" si="372"/>
        <v>0</v>
      </c>
      <c r="AK125" s="52">
        <f t="shared" si="373"/>
        <v>0</v>
      </c>
      <c r="AL125" s="52">
        <f t="shared" si="374"/>
        <v>0</v>
      </c>
      <c r="AM125" s="52">
        <f t="shared" si="375"/>
        <v>0</v>
      </c>
      <c r="AO125" s="31">
        <v>1</v>
      </c>
      <c r="AQ125" s="31"/>
    </row>
    <row r="126" spans="2:43" ht="54" customHeight="1" thickBot="1" x14ac:dyDescent="0.4">
      <c r="B126" s="259">
        <v>121</v>
      </c>
      <c r="C126" s="156" t="s">
        <v>944</v>
      </c>
      <c r="D126" s="157" t="s">
        <v>157</v>
      </c>
      <c r="E126" s="158" t="s">
        <v>239</v>
      </c>
      <c r="F126" s="156" t="s">
        <v>834</v>
      </c>
      <c r="G126" s="159" t="s">
        <v>834</v>
      </c>
      <c r="H126" s="160"/>
      <c r="I126" s="160"/>
      <c r="J126" s="160"/>
      <c r="K126" s="160"/>
      <c r="L126" s="161">
        <f>IF(T126=0,0,(IF(T126&lt;='Paramètres '!$B$5,0,ROUND(('Paramètres '!C$9*(MIN(T126,'Paramètres '!$B$10)-MIN(T126,'Paramètres '!$B$9))+'Paramètres '!C$10*(MIN(T126,'Paramètres '!$B$11)-MIN(T126,'Paramètres '!$B$10))+'Paramètres '!C$11*(MIN(T126,'Paramètres '!$B$12)-MIN(T126,'Paramètres '!$B$11))+'Paramètres '!C$12*(T126-MIN(T126,'Paramètres '!$B$12))),3))*H126/T126))</f>
        <v>0</v>
      </c>
      <c r="M126" s="161">
        <f>IF(U126=0,0,(IF(U126&lt;='Paramètres '!$B$5,0,ROUND(('Paramètres '!D$9*(MIN(U126,'Paramètres '!$B$10)-MIN(U126,'Paramètres '!$B$9))+'Paramètres '!D$10*(MIN(U126,'Paramètres '!$B$11)-MIN(U126,'Paramètres '!$B$10))+'Paramètres '!D$11*(MIN(U126,'Paramètres '!$B$12)-MIN(U126,'Paramètres '!$B$11))+'Paramètres '!D$12*(U126-MIN(U126,'Paramètres '!$B$12))),3))*I126/U126))</f>
        <v>0</v>
      </c>
      <c r="N126" s="161">
        <f>IF(V126=0,0,(IF(V126&lt;='Paramètres '!$B$5,0,ROUND(('Paramètres '!E$9*(MIN(V126,'Paramètres '!$B$10)-MIN(V126,'Paramètres '!$B$9))+'Paramètres '!E$10*(MIN(V126,'Paramètres '!$B$11)-MIN(V126,'Paramètres '!$B$10))+'Paramètres '!E$11*(MIN(V126,'Paramètres '!$B$12)-MIN(V126,'Paramètres '!$B$11))+'Paramètres '!E$12*(V126-MIN(V126,'Paramètres '!$B$12))),3))*J126/V126))</f>
        <v>0</v>
      </c>
      <c r="O126" s="161">
        <f>IF(W126=0,0,(IF(W126&lt;='Paramètres '!$B$5,0,ROUND(('Paramètres '!F$9*(MIN(W126,'Paramètres '!$B$10)-MIN(W126,'Paramètres '!$B$9))+'Paramètres '!F$10*(MIN(W126,'Paramètres '!$B$11)-MIN(W126,'Paramètres '!$B$10))+'Paramètres '!F$11*(MIN(W126,'Paramètres '!$B$12)-MIN(W126,'Paramètres '!$B$11))+'Paramètres '!F$12*(W126-MIN(W126,'Paramètres '!$B$12))),3))*K126/W126))</f>
        <v>0</v>
      </c>
      <c r="P126" s="162"/>
      <c r="Q126" s="162"/>
      <c r="R126" s="162"/>
      <c r="S126" s="162"/>
      <c r="T126" s="161">
        <f t="shared" si="359"/>
        <v>0</v>
      </c>
      <c r="U126" s="161">
        <f t="shared" si="360"/>
        <v>0</v>
      </c>
      <c r="V126" s="161">
        <f t="shared" si="361"/>
        <v>0</v>
      </c>
      <c r="W126" s="161">
        <f t="shared" si="362"/>
        <v>0</v>
      </c>
      <c r="X126" s="163">
        <f t="shared" si="363"/>
        <v>0</v>
      </c>
      <c r="Z126" s="52">
        <f t="shared" si="364"/>
        <v>0</v>
      </c>
      <c r="AA126" s="52">
        <f t="shared" si="365"/>
        <v>0</v>
      </c>
      <c r="AB126" s="52">
        <f t="shared" si="366"/>
        <v>0</v>
      </c>
      <c r="AC126" s="52">
        <f t="shared" si="367"/>
        <v>0</v>
      </c>
      <c r="AE126" s="52">
        <f t="shared" si="368"/>
        <v>0</v>
      </c>
      <c r="AF126" s="52">
        <f t="shared" si="369"/>
        <v>0</v>
      </c>
      <c r="AG126" s="52">
        <f t="shared" si="370"/>
        <v>0</v>
      </c>
      <c r="AH126" s="52">
        <f t="shared" si="371"/>
        <v>0</v>
      </c>
      <c r="AJ126" s="52">
        <f t="shared" si="372"/>
        <v>0</v>
      </c>
      <c r="AK126" s="52">
        <f t="shared" si="373"/>
        <v>0</v>
      </c>
      <c r="AL126" s="52">
        <f t="shared" si="374"/>
        <v>0</v>
      </c>
      <c r="AM126" s="52">
        <f t="shared" si="375"/>
        <v>0</v>
      </c>
      <c r="AO126" s="31">
        <v>1</v>
      </c>
      <c r="AQ126" s="31"/>
    </row>
    <row r="127" spans="2:43" ht="54" customHeight="1" x14ac:dyDescent="0.35">
      <c r="B127" s="204">
        <v>122</v>
      </c>
      <c r="C127" s="146" t="s">
        <v>39</v>
      </c>
      <c r="D127" s="147" t="s">
        <v>40</v>
      </c>
      <c r="E127" s="148" t="s">
        <v>187</v>
      </c>
      <c r="F127" s="146" t="s">
        <v>109</v>
      </c>
      <c r="G127" s="149"/>
      <c r="H127" s="150"/>
      <c r="I127" s="150"/>
      <c r="J127" s="150"/>
      <c r="K127" s="150"/>
      <c r="L127" s="152"/>
      <c r="M127" s="152"/>
      <c r="N127" s="152"/>
      <c r="O127" s="152"/>
      <c r="P127" s="153"/>
      <c r="Q127" s="153"/>
      <c r="R127" s="153"/>
      <c r="S127" s="153"/>
      <c r="T127" s="151">
        <f t="shared" si="359"/>
        <v>0</v>
      </c>
      <c r="U127" s="151">
        <f t="shared" si="360"/>
        <v>0</v>
      </c>
      <c r="V127" s="151">
        <f t="shared" si="361"/>
        <v>0</v>
      </c>
      <c r="W127" s="151">
        <f t="shared" si="362"/>
        <v>0</v>
      </c>
      <c r="X127" s="154"/>
      <c r="Z127" s="52">
        <f t="shared" si="364"/>
        <v>0</v>
      </c>
      <c r="AA127" s="52">
        <f t="shared" si="365"/>
        <v>0</v>
      </c>
      <c r="AB127" s="52">
        <f t="shared" si="366"/>
        <v>0</v>
      </c>
      <c r="AC127" s="52">
        <f t="shared" si="367"/>
        <v>0</v>
      </c>
      <c r="AE127" s="52">
        <f t="shared" si="368"/>
        <v>0</v>
      </c>
      <c r="AF127" s="52">
        <f t="shared" si="369"/>
        <v>0</v>
      </c>
      <c r="AG127" s="52">
        <f t="shared" si="370"/>
        <v>0</v>
      </c>
      <c r="AH127" s="52">
        <f t="shared" si="371"/>
        <v>0</v>
      </c>
      <c r="AJ127" s="52">
        <f t="shared" si="372"/>
        <v>0</v>
      </c>
      <c r="AK127" s="52">
        <f t="shared" si="373"/>
        <v>0</v>
      </c>
      <c r="AL127" s="52">
        <f t="shared" si="374"/>
        <v>0</v>
      </c>
      <c r="AM127" s="52">
        <f t="shared" si="375"/>
        <v>0</v>
      </c>
      <c r="AO127" s="31">
        <v>1</v>
      </c>
      <c r="AQ127" s="31"/>
    </row>
    <row r="128" spans="2:43" ht="57.75" customHeight="1" x14ac:dyDescent="0.35">
      <c r="B128" s="240">
        <v>123</v>
      </c>
      <c r="C128" s="54" t="s">
        <v>559</v>
      </c>
      <c r="D128" s="50" t="s">
        <v>40</v>
      </c>
      <c r="E128" s="51" t="s">
        <v>187</v>
      </c>
      <c r="F128" s="54" t="s">
        <v>560</v>
      </c>
      <c r="G128" s="53"/>
      <c r="H128" s="99"/>
      <c r="I128" s="99"/>
      <c r="J128" s="99"/>
      <c r="K128" s="99"/>
      <c r="L128" s="105"/>
      <c r="M128" s="105"/>
      <c r="N128" s="105"/>
      <c r="O128" s="105"/>
      <c r="P128" s="103"/>
      <c r="Q128" s="103"/>
      <c r="R128" s="103"/>
      <c r="S128" s="103"/>
      <c r="T128" s="102">
        <f t="shared" ref="T128:T131" si="411">ROUND(P128+H128,3)</f>
        <v>0</v>
      </c>
      <c r="U128" s="102">
        <f t="shared" ref="U128:U131" si="412">ROUND(Q128+I128,3)</f>
        <v>0</v>
      </c>
      <c r="V128" s="102">
        <f t="shared" ref="V128:W131" si="413">ROUND(R128+J128,3)</f>
        <v>0</v>
      </c>
      <c r="W128" s="102">
        <f t="shared" si="413"/>
        <v>0</v>
      </c>
      <c r="X128" s="155"/>
      <c r="Z128" s="52">
        <f t="shared" ref="Z128:Z132" si="414">IF(AND(H128&gt;0,P128=0),L128,0)</f>
        <v>0</v>
      </c>
      <c r="AA128" s="52">
        <f t="shared" ref="AA128:AA132" si="415">IF(AND(I128&gt;0,Q128=0),M128,0)</f>
        <v>0</v>
      </c>
      <c r="AB128" s="52">
        <f t="shared" ref="AB128:AB132" si="416">IF(AND(J128&gt;0,R128=0),N128,0)</f>
        <v>0</v>
      </c>
      <c r="AC128" s="52">
        <f t="shared" ref="AC128:AC132" si="417">IF(AND(K128&gt;0,S128=0),O128,0)</f>
        <v>0</v>
      </c>
      <c r="AE128" s="52">
        <f t="shared" ref="AE128:AE132" si="418">IF(AND(H128&gt;0,P128&gt;0),L128,0)</f>
        <v>0</v>
      </c>
      <c r="AF128" s="52">
        <f t="shared" ref="AF128:AF132" si="419">IF(AND(I128&gt;0,Q128&gt;0),M128,0)</f>
        <v>0</v>
      </c>
      <c r="AG128" s="52">
        <f t="shared" ref="AG128:AG132" si="420">IF(AND(J128&gt;0,R128&gt;0),N128,0)</f>
        <v>0</v>
      </c>
      <c r="AH128" s="52">
        <f t="shared" ref="AH128:AH132" si="421">IF(AND(K128&gt;0,S128&gt;0),O128,0)</f>
        <v>0</v>
      </c>
      <c r="AJ128" s="52">
        <f t="shared" ref="AJ128:AJ132" si="422">Z128+AE128</f>
        <v>0</v>
      </c>
      <c r="AK128" s="52">
        <f t="shared" ref="AK128:AK132" si="423">AA128+AF128</f>
        <v>0</v>
      </c>
      <c r="AL128" s="52">
        <f t="shared" ref="AL128:AL132" si="424">AB128+AG128</f>
        <v>0</v>
      </c>
      <c r="AM128" s="52">
        <f t="shared" ref="AM128:AM132" si="425">AC128+AH128</f>
        <v>0</v>
      </c>
      <c r="AO128" s="31">
        <v>1</v>
      </c>
      <c r="AQ128" s="31"/>
    </row>
    <row r="129" spans="2:43" ht="54" customHeight="1" x14ac:dyDescent="0.35">
      <c r="B129" s="240">
        <v>124</v>
      </c>
      <c r="C129" s="54"/>
      <c r="D129" s="50"/>
      <c r="E129" s="51"/>
      <c r="F129" s="54"/>
      <c r="G129" s="53"/>
      <c r="H129" s="99"/>
      <c r="I129" s="99"/>
      <c r="J129" s="99"/>
      <c r="K129" s="99"/>
      <c r="L129" s="102"/>
      <c r="M129" s="102"/>
      <c r="N129" s="102"/>
      <c r="O129" s="102"/>
      <c r="P129" s="103"/>
      <c r="Q129" s="103"/>
      <c r="R129" s="103"/>
      <c r="S129" s="103"/>
      <c r="T129" s="102">
        <f t="shared" si="411"/>
        <v>0</v>
      </c>
      <c r="U129" s="102">
        <f t="shared" si="412"/>
        <v>0</v>
      </c>
      <c r="V129" s="102">
        <f t="shared" ref="V129:V131" si="426">ROUND(R129+J129,3)</f>
        <v>0</v>
      </c>
      <c r="W129" s="102">
        <f t="shared" si="413"/>
        <v>0</v>
      </c>
      <c r="X129" s="155"/>
      <c r="Z129" s="52">
        <f t="shared" si="414"/>
        <v>0</v>
      </c>
      <c r="AA129" s="52">
        <f t="shared" si="415"/>
        <v>0</v>
      </c>
      <c r="AB129" s="52">
        <f t="shared" si="416"/>
        <v>0</v>
      </c>
      <c r="AC129" s="52">
        <f t="shared" si="417"/>
        <v>0</v>
      </c>
      <c r="AE129" s="52">
        <f t="shared" si="418"/>
        <v>0</v>
      </c>
      <c r="AF129" s="52">
        <f t="shared" si="419"/>
        <v>0</v>
      </c>
      <c r="AG129" s="52">
        <f t="shared" si="420"/>
        <v>0</v>
      </c>
      <c r="AH129" s="52">
        <f t="shared" si="421"/>
        <v>0</v>
      </c>
      <c r="AJ129" s="52">
        <f t="shared" si="422"/>
        <v>0</v>
      </c>
      <c r="AK129" s="52">
        <f t="shared" si="423"/>
        <v>0</v>
      </c>
      <c r="AL129" s="52">
        <f t="shared" si="424"/>
        <v>0</v>
      </c>
      <c r="AM129" s="52">
        <f t="shared" si="425"/>
        <v>0</v>
      </c>
      <c r="AO129" s="31"/>
      <c r="AQ129" s="31"/>
    </row>
    <row r="130" spans="2:43" ht="54" customHeight="1" x14ac:dyDescent="0.35">
      <c r="B130" s="240">
        <v>125</v>
      </c>
      <c r="C130" s="54"/>
      <c r="D130" s="50"/>
      <c r="E130" s="51"/>
      <c r="F130" s="54"/>
      <c r="G130" s="53"/>
      <c r="H130" s="99"/>
      <c r="I130" s="99"/>
      <c r="J130" s="99"/>
      <c r="K130" s="99"/>
      <c r="L130" s="102"/>
      <c r="M130" s="102"/>
      <c r="N130" s="102"/>
      <c r="O130" s="102"/>
      <c r="P130" s="103"/>
      <c r="Q130" s="103"/>
      <c r="R130" s="103"/>
      <c r="S130" s="103"/>
      <c r="T130" s="102">
        <f t="shared" si="411"/>
        <v>0</v>
      </c>
      <c r="U130" s="102">
        <f t="shared" si="412"/>
        <v>0</v>
      </c>
      <c r="V130" s="102">
        <f t="shared" si="426"/>
        <v>0</v>
      </c>
      <c r="W130" s="102">
        <f t="shared" si="413"/>
        <v>0</v>
      </c>
      <c r="X130" s="155"/>
      <c r="Z130" s="52">
        <f t="shared" si="414"/>
        <v>0</v>
      </c>
      <c r="AA130" s="52">
        <f t="shared" si="415"/>
        <v>0</v>
      </c>
      <c r="AB130" s="52">
        <f t="shared" si="416"/>
        <v>0</v>
      </c>
      <c r="AC130" s="52">
        <f t="shared" si="417"/>
        <v>0</v>
      </c>
      <c r="AE130" s="52">
        <f t="shared" si="418"/>
        <v>0</v>
      </c>
      <c r="AF130" s="52">
        <f t="shared" si="419"/>
        <v>0</v>
      </c>
      <c r="AG130" s="52">
        <f t="shared" si="420"/>
        <v>0</v>
      </c>
      <c r="AH130" s="52">
        <f t="shared" si="421"/>
        <v>0</v>
      </c>
      <c r="AJ130" s="52">
        <f t="shared" si="422"/>
        <v>0</v>
      </c>
      <c r="AK130" s="52">
        <f t="shared" si="423"/>
        <v>0</v>
      </c>
      <c r="AL130" s="52">
        <f t="shared" si="424"/>
        <v>0</v>
      </c>
      <c r="AM130" s="52">
        <f t="shared" si="425"/>
        <v>0</v>
      </c>
      <c r="AO130" s="31"/>
      <c r="AQ130" s="31"/>
    </row>
    <row r="131" spans="2:43" ht="54" customHeight="1" thickBot="1" x14ac:dyDescent="0.4">
      <c r="B131" s="240">
        <v>126</v>
      </c>
      <c r="C131" s="54"/>
      <c r="D131" s="50"/>
      <c r="E131" s="51"/>
      <c r="F131" s="54"/>
      <c r="G131" s="53"/>
      <c r="H131" s="99"/>
      <c r="I131" s="99"/>
      <c r="J131" s="99"/>
      <c r="K131" s="99"/>
      <c r="L131" s="102"/>
      <c r="M131" s="102"/>
      <c r="N131" s="102"/>
      <c r="O131" s="102"/>
      <c r="P131" s="103"/>
      <c r="Q131" s="103"/>
      <c r="R131" s="103"/>
      <c r="S131" s="103"/>
      <c r="T131" s="102">
        <f t="shared" si="411"/>
        <v>0</v>
      </c>
      <c r="U131" s="102">
        <f t="shared" si="412"/>
        <v>0</v>
      </c>
      <c r="V131" s="102">
        <f t="shared" si="426"/>
        <v>0</v>
      </c>
      <c r="W131" s="102">
        <f t="shared" si="413"/>
        <v>0</v>
      </c>
      <c r="X131" s="155"/>
      <c r="Z131" s="52">
        <f t="shared" si="414"/>
        <v>0</v>
      </c>
      <c r="AA131" s="52">
        <f t="shared" si="415"/>
        <v>0</v>
      </c>
      <c r="AB131" s="52">
        <f t="shared" si="416"/>
        <v>0</v>
      </c>
      <c r="AC131" s="52">
        <f t="shared" si="417"/>
        <v>0</v>
      </c>
      <c r="AE131" s="52">
        <f t="shared" si="418"/>
        <v>0</v>
      </c>
      <c r="AF131" s="52">
        <f t="shared" si="419"/>
        <v>0</v>
      </c>
      <c r="AG131" s="52">
        <f t="shared" si="420"/>
        <v>0</v>
      </c>
      <c r="AH131" s="52">
        <f t="shared" si="421"/>
        <v>0</v>
      </c>
      <c r="AJ131" s="52">
        <f t="shared" si="422"/>
        <v>0</v>
      </c>
      <c r="AK131" s="52">
        <f t="shared" si="423"/>
        <v>0</v>
      </c>
      <c r="AL131" s="52">
        <f t="shared" si="424"/>
        <v>0</v>
      </c>
      <c r="AM131" s="52">
        <f t="shared" si="425"/>
        <v>0</v>
      </c>
      <c r="AO131" s="31"/>
      <c r="AQ131" s="31"/>
    </row>
    <row r="132" spans="2:43" ht="54" customHeight="1" thickBot="1" x14ac:dyDescent="0.4">
      <c r="B132" s="207">
        <v>127</v>
      </c>
      <c r="C132" s="208" t="s">
        <v>561</v>
      </c>
      <c r="D132" s="209"/>
      <c r="E132" s="209"/>
      <c r="F132" s="211"/>
      <c r="G132" s="211"/>
      <c r="H132" s="212">
        <f>SUM(H127:H131)</f>
        <v>0</v>
      </c>
      <c r="I132" s="212">
        <f>SUM(I127:I131)</f>
        <v>0</v>
      </c>
      <c r="J132" s="212">
        <f t="shared" ref="J132" si="427">SUM(J127:J131)</f>
        <v>0</v>
      </c>
      <c r="K132" s="212">
        <v>0</v>
      </c>
      <c r="L132" s="213">
        <f>IF(T132=0,0,(IF(T132&lt;='Paramètres '!$B$5,0,ROUND(('Paramètres '!C$9*(MIN(T132,'Paramètres '!$B$10)-MIN(T132,'Paramètres '!$B$9))+'Paramètres '!C$10*(MIN(T132,'Paramètres '!$B$11)-MIN(T132,'Paramètres '!$B$10))+'Paramètres '!C$11*(MIN(T132,'Paramètres '!$B$12)-MIN(T132,'Paramètres '!$B$11))+'Paramètres '!C$12*(T132-MIN(T132,'Paramètres '!$B$12))),3))*H132/T132))</f>
        <v>0</v>
      </c>
      <c r="M132" s="213">
        <f>IF(U132=0,0,(IF(U132&lt;='Paramètres '!$B$5,0,ROUND(('Paramètres '!D$9*(MIN(U132,'Paramètres '!$B$10)-MIN(U132,'Paramètres '!$B$9))+'Paramètres '!D$10*(MIN(U132,'Paramètres '!$B$11)-MIN(U132,'Paramètres '!$B$10))+'Paramètres '!D$11*(MIN(U132,'Paramètres '!$B$12)-MIN(U132,'Paramètres '!$B$11))+'Paramètres '!D$12*(U132-MIN(U132,'Paramètres '!$B$12))),3))*I132/U132))</f>
        <v>0</v>
      </c>
      <c r="N132" s="213">
        <f>IF(V132=0,0,(IF(V132&lt;='Paramètres '!$B$5,0,ROUND(('Paramètres '!E$9*(MIN(V132,'Paramètres '!$B$10)-MIN(V132,'Paramètres '!$B$9))+'Paramètres '!E$10*(MIN(V132,'Paramètres '!$B$11)-MIN(V132,'Paramètres '!$B$10))+'Paramètres '!E$11*(MIN(V132,'Paramètres '!$B$12)-MIN(V132,'Paramètres '!$B$11))+'Paramètres '!E$12*(V132-MIN(V132,'Paramètres '!$B$12))),3))*J132/V132))</f>
        <v>0</v>
      </c>
      <c r="O132" s="213">
        <f>IF(W132=0,0,(IF(W132&lt;='Paramètres '!$B$5,0,ROUND(('Paramètres '!F$9*(MIN(W132,'Paramètres '!$B$10)-MIN(W132,'Paramètres '!$B$9))+'Paramètres '!F$10*(MIN(W132,'Paramètres '!$B$11)-MIN(W132,'Paramètres '!$B$10))+'Paramètres '!F$11*(MIN(W132,'Paramètres '!$B$12)-MIN(W132,'Paramètres '!$B$11))+'Paramètres '!F$12*(W132-MIN(W132,'Paramètres '!$B$12))),3))*K132/W132))</f>
        <v>0</v>
      </c>
      <c r="P132" s="212">
        <f>SUM(P127:P131)</f>
        <v>0</v>
      </c>
      <c r="Q132" s="212">
        <f t="shared" ref="Q132:S132" si="428">SUM(Q127:Q131)</f>
        <v>0</v>
      </c>
      <c r="R132" s="212">
        <f t="shared" si="428"/>
        <v>0</v>
      </c>
      <c r="S132" s="212">
        <f t="shared" si="428"/>
        <v>0</v>
      </c>
      <c r="T132" s="213">
        <f t="shared" ref="T132" si="429">ROUND(P132+H132,3)</f>
        <v>0</v>
      </c>
      <c r="U132" s="213">
        <f t="shared" ref="U132" si="430">ROUND(Q132+I132,3)</f>
        <v>0</v>
      </c>
      <c r="V132" s="213">
        <f t="shared" ref="V132" si="431">ROUND(R132+J132,3)</f>
        <v>0</v>
      </c>
      <c r="W132" s="213">
        <f t="shared" ref="W132" si="432">ROUND(S132+K132,3)</f>
        <v>0</v>
      </c>
      <c r="X132" s="214">
        <f t="shared" ref="X132" si="433">ROUND(SUM(L132:O132),3)</f>
        <v>0</v>
      </c>
      <c r="Z132" s="52">
        <f t="shared" si="414"/>
        <v>0</v>
      </c>
      <c r="AA132" s="52">
        <f t="shared" si="415"/>
        <v>0</v>
      </c>
      <c r="AB132" s="52">
        <f t="shared" si="416"/>
        <v>0</v>
      </c>
      <c r="AC132" s="52">
        <f t="shared" si="417"/>
        <v>0</v>
      </c>
      <c r="AE132" s="52">
        <f t="shared" si="418"/>
        <v>0</v>
      </c>
      <c r="AF132" s="52">
        <f t="shared" si="419"/>
        <v>0</v>
      </c>
      <c r="AG132" s="52">
        <f t="shared" si="420"/>
        <v>0</v>
      </c>
      <c r="AH132" s="52">
        <f t="shared" si="421"/>
        <v>0</v>
      </c>
      <c r="AJ132" s="52">
        <f t="shared" si="422"/>
        <v>0</v>
      </c>
      <c r="AK132" s="52">
        <f t="shared" si="423"/>
        <v>0</v>
      </c>
      <c r="AL132" s="52">
        <f t="shared" si="424"/>
        <v>0</v>
      </c>
      <c r="AM132" s="52">
        <f t="shared" si="425"/>
        <v>0</v>
      </c>
      <c r="AO132" s="31">
        <v>1</v>
      </c>
      <c r="AQ132" s="31"/>
    </row>
    <row r="133" spans="2:43" ht="54" customHeight="1" x14ac:dyDescent="0.35">
      <c r="B133" s="184">
        <v>128</v>
      </c>
      <c r="C133" s="54" t="s">
        <v>41</v>
      </c>
      <c r="D133" s="50" t="s">
        <v>240</v>
      </c>
      <c r="E133" s="51" t="s">
        <v>187</v>
      </c>
      <c r="F133" s="54" t="s">
        <v>110</v>
      </c>
      <c r="G133" s="53"/>
      <c r="H133" s="99"/>
      <c r="I133" s="99"/>
      <c r="J133" s="99"/>
      <c r="K133" s="99"/>
      <c r="L133" s="102">
        <f>IF(T133=0,0,(IF(T133&lt;='Paramètres '!$B$5,0,ROUND(('Paramètres '!C$9*(MIN(T133,'Paramètres '!$B$10)-MIN(T133,'Paramètres '!$B$9))+'Paramètres '!C$10*(MIN(T133,'Paramètres '!$B$11)-MIN(T133,'Paramètres '!$B$10))+'Paramètres '!C$11*(MIN(T133,'Paramètres '!$B$12)-MIN(T133,'Paramètres '!$B$11))+'Paramètres '!C$12*(T133-MIN(T133,'Paramètres '!$B$12))),3))*H133/T133))</f>
        <v>0</v>
      </c>
      <c r="M133" s="102">
        <f>IF(U133=0,0,(IF(U133&lt;='Paramètres '!$B$5,0,ROUND(('Paramètres '!D$9*(MIN(U133,'Paramètres '!$B$10)-MIN(U133,'Paramètres '!$B$9))+'Paramètres '!D$10*(MIN(U133,'Paramètres '!$B$11)-MIN(U133,'Paramètres '!$B$10))+'Paramètres '!D$11*(MIN(U133,'Paramètres '!$B$12)-MIN(U133,'Paramètres '!$B$11))+'Paramètres '!D$12*(U133-MIN(U133,'Paramètres '!$B$12))),3))*I133/U133))</f>
        <v>0</v>
      </c>
      <c r="N133" s="102">
        <f>IF(V133=0,0,(IF(V133&lt;='Paramètres '!$B$5,0,ROUND(('Paramètres '!E$9*(MIN(V133,'Paramètres '!$B$10)-MIN(V133,'Paramètres '!$B$9))+'Paramètres '!E$10*(MIN(V133,'Paramètres '!$B$11)-MIN(V133,'Paramètres '!$B$10))+'Paramètres '!E$11*(MIN(V133,'Paramètres '!$B$12)-MIN(V133,'Paramètres '!$B$11))+'Paramètres '!E$12*(V133-MIN(V133,'Paramètres '!$B$12))),3))*J133/V133))</f>
        <v>0</v>
      </c>
      <c r="O133" s="102">
        <f>IF(W133=0,0,(IF(W133&lt;='Paramètres '!$B$5,0,ROUND(('Paramètres '!F$9*(MIN(W133,'Paramètres '!$B$10)-MIN(W133,'Paramètres '!$B$9))+'Paramètres '!F$10*(MIN(W133,'Paramètres '!$B$11)-MIN(W133,'Paramètres '!$B$10))+'Paramètres '!F$11*(MIN(W133,'Paramètres '!$B$12)-MIN(W133,'Paramètres '!$B$11))+'Paramètres '!F$12*(W133-MIN(W133,'Paramètres '!$B$12))),3))*K133/W133))</f>
        <v>0</v>
      </c>
      <c r="P133" s="103"/>
      <c r="Q133" s="103"/>
      <c r="R133" s="103"/>
      <c r="S133" s="103"/>
      <c r="T133" s="102">
        <f t="shared" si="359"/>
        <v>0</v>
      </c>
      <c r="U133" s="102">
        <f t="shared" si="360"/>
        <v>0</v>
      </c>
      <c r="V133" s="102">
        <f t="shared" si="361"/>
        <v>0</v>
      </c>
      <c r="W133" s="102">
        <f t="shared" si="362"/>
        <v>0</v>
      </c>
      <c r="X133" s="104">
        <f t="shared" si="363"/>
        <v>0</v>
      </c>
      <c r="Z133" s="52">
        <f t="shared" si="364"/>
        <v>0</v>
      </c>
      <c r="AA133" s="52">
        <f t="shared" si="365"/>
        <v>0</v>
      </c>
      <c r="AB133" s="52">
        <f t="shared" si="366"/>
        <v>0</v>
      </c>
      <c r="AC133" s="52">
        <f t="shared" si="367"/>
        <v>0</v>
      </c>
      <c r="AE133" s="52">
        <f t="shared" si="368"/>
        <v>0</v>
      </c>
      <c r="AF133" s="52">
        <f t="shared" si="369"/>
        <v>0</v>
      </c>
      <c r="AG133" s="52">
        <f t="shared" si="370"/>
        <v>0</v>
      </c>
      <c r="AH133" s="52">
        <f t="shared" si="371"/>
        <v>0</v>
      </c>
      <c r="AJ133" s="52">
        <f t="shared" si="372"/>
        <v>0</v>
      </c>
      <c r="AK133" s="52">
        <f t="shared" si="373"/>
        <v>0</v>
      </c>
      <c r="AL133" s="52">
        <f t="shared" si="374"/>
        <v>0</v>
      </c>
      <c r="AM133" s="52">
        <f t="shared" si="375"/>
        <v>0</v>
      </c>
      <c r="AO133" s="31">
        <v>1</v>
      </c>
      <c r="AQ133" s="31"/>
    </row>
    <row r="134" spans="2:43" ht="54" customHeight="1" x14ac:dyDescent="0.35">
      <c r="B134" s="184">
        <v>129</v>
      </c>
      <c r="C134" s="54" t="s">
        <v>42</v>
      </c>
      <c r="D134" s="50" t="s">
        <v>241</v>
      </c>
      <c r="E134" s="51" t="s">
        <v>187</v>
      </c>
      <c r="F134" s="54" t="s">
        <v>111</v>
      </c>
      <c r="G134" s="53"/>
      <c r="H134" s="99"/>
      <c r="I134" s="99"/>
      <c r="J134" s="99"/>
      <c r="K134" s="99"/>
      <c r="L134" s="102">
        <f>IF(T134=0,0,(IF(T134&lt;='Paramètres '!$B$5,0,ROUND(('Paramètres '!C$9*(MIN(T134,'Paramètres '!$B$10)-MIN(T134,'Paramètres '!$B$9))+'Paramètres '!C$10*(MIN(T134,'Paramètres '!$B$11)-MIN(T134,'Paramètres '!$B$10))+'Paramètres '!C$11*(MIN(T134,'Paramètres '!$B$12)-MIN(T134,'Paramètres '!$B$11))+'Paramètres '!C$12*(T134-MIN(T134,'Paramètres '!$B$12))),3))*H134/T134))</f>
        <v>0</v>
      </c>
      <c r="M134" s="102">
        <f>IF(U134=0,0,(IF(U134&lt;='Paramètres '!$B$5,0,ROUND(('Paramètres '!D$9*(MIN(U134,'Paramètres '!$B$10)-MIN(U134,'Paramètres '!$B$9))+'Paramètres '!D$10*(MIN(U134,'Paramètres '!$B$11)-MIN(U134,'Paramètres '!$B$10))+'Paramètres '!D$11*(MIN(U134,'Paramètres '!$B$12)-MIN(U134,'Paramètres '!$B$11))+'Paramètres '!D$12*(U134-MIN(U134,'Paramètres '!$B$12))),3))*I134/U134))</f>
        <v>0</v>
      </c>
      <c r="N134" s="102">
        <f>IF(V134=0,0,(IF(V134&lt;='Paramètres '!$B$5,0,ROUND(('Paramètres '!E$9*(MIN(V134,'Paramètres '!$B$10)-MIN(V134,'Paramètres '!$B$9))+'Paramètres '!E$10*(MIN(V134,'Paramètres '!$B$11)-MIN(V134,'Paramètres '!$B$10))+'Paramètres '!E$11*(MIN(V134,'Paramètres '!$B$12)-MIN(V134,'Paramètres '!$B$11))+'Paramètres '!E$12*(V134-MIN(V134,'Paramètres '!$B$12))),3))*J134/V134))</f>
        <v>0</v>
      </c>
      <c r="O134" s="102">
        <f>IF(W134=0,0,(IF(W134&lt;='Paramètres '!$B$5,0,ROUND(('Paramètres '!F$9*(MIN(W134,'Paramètres '!$B$10)-MIN(W134,'Paramètres '!$B$9))+'Paramètres '!F$10*(MIN(W134,'Paramètres '!$B$11)-MIN(W134,'Paramètres '!$B$10))+'Paramètres '!F$11*(MIN(W134,'Paramètres '!$B$12)-MIN(W134,'Paramètres '!$B$11))+'Paramètres '!F$12*(W134-MIN(W134,'Paramètres '!$B$12))),3))*K134/W134))</f>
        <v>0</v>
      </c>
      <c r="P134" s="103"/>
      <c r="Q134" s="103"/>
      <c r="R134" s="103"/>
      <c r="S134" s="103"/>
      <c r="T134" s="102">
        <f t="shared" si="359"/>
        <v>0</v>
      </c>
      <c r="U134" s="102">
        <f t="shared" si="360"/>
        <v>0</v>
      </c>
      <c r="V134" s="102">
        <f t="shared" si="361"/>
        <v>0</v>
      </c>
      <c r="W134" s="102">
        <f t="shared" si="362"/>
        <v>0</v>
      </c>
      <c r="X134" s="104">
        <f t="shared" si="363"/>
        <v>0</v>
      </c>
      <c r="Z134" s="52">
        <f t="shared" si="364"/>
        <v>0</v>
      </c>
      <c r="AA134" s="52">
        <f t="shared" si="365"/>
        <v>0</v>
      </c>
      <c r="AB134" s="52">
        <f t="shared" si="366"/>
        <v>0</v>
      </c>
      <c r="AC134" s="52">
        <f t="shared" si="367"/>
        <v>0</v>
      </c>
      <c r="AE134" s="52">
        <f t="shared" si="368"/>
        <v>0</v>
      </c>
      <c r="AF134" s="52">
        <f t="shared" si="369"/>
        <v>0</v>
      </c>
      <c r="AG134" s="52">
        <f t="shared" si="370"/>
        <v>0</v>
      </c>
      <c r="AH134" s="52">
        <f t="shared" si="371"/>
        <v>0</v>
      </c>
      <c r="AJ134" s="52">
        <f t="shared" si="372"/>
        <v>0</v>
      </c>
      <c r="AK134" s="52">
        <f t="shared" si="373"/>
        <v>0</v>
      </c>
      <c r="AL134" s="52">
        <f t="shared" si="374"/>
        <v>0</v>
      </c>
      <c r="AM134" s="52">
        <f t="shared" si="375"/>
        <v>0</v>
      </c>
      <c r="AO134" s="31">
        <v>1</v>
      </c>
      <c r="AQ134" s="31"/>
    </row>
    <row r="135" spans="2:43" ht="54" customHeight="1" x14ac:dyDescent="0.35">
      <c r="B135" s="184">
        <v>130</v>
      </c>
      <c r="C135" s="54" t="s">
        <v>43</v>
      </c>
      <c r="D135" s="50" t="s">
        <v>242</v>
      </c>
      <c r="E135" s="51" t="s">
        <v>206</v>
      </c>
      <c r="F135" s="54" t="s">
        <v>112</v>
      </c>
      <c r="G135" s="53"/>
      <c r="H135" s="99"/>
      <c r="I135" s="99"/>
      <c r="J135" s="99"/>
      <c r="K135" s="99"/>
      <c r="L135" s="102">
        <f>IF(T135=0,0,(IF(T135&lt;='Paramètres '!$B$5,0,ROUND(('Paramètres '!C$9*(MIN(T135,'Paramètres '!$B$10)-MIN(T135,'Paramètres '!$B$9))+'Paramètres '!C$10*(MIN(T135,'Paramètres '!$B$11)-MIN(T135,'Paramètres '!$B$10))+'Paramètres '!C$11*(MIN(T135,'Paramètres '!$B$12)-MIN(T135,'Paramètres '!$B$11))+'Paramètres '!C$12*(T135-MIN(T135,'Paramètres '!$B$12))),3))*H135/T135))</f>
        <v>0</v>
      </c>
      <c r="M135" s="102">
        <f>IF(U135=0,0,(IF(U135&lt;='Paramètres '!$B$5,0,ROUND(('Paramètres '!D$9*(MIN(U135,'Paramètres '!$B$10)-MIN(U135,'Paramètres '!$B$9))+'Paramètres '!D$10*(MIN(U135,'Paramètres '!$B$11)-MIN(U135,'Paramètres '!$B$10))+'Paramètres '!D$11*(MIN(U135,'Paramètres '!$B$12)-MIN(U135,'Paramètres '!$B$11))+'Paramètres '!D$12*(U135-MIN(U135,'Paramètres '!$B$12))),3))*I135/U135))</f>
        <v>0</v>
      </c>
      <c r="N135" s="102">
        <f>IF(V135=0,0,(IF(V135&lt;='Paramètres '!$B$5,0,ROUND(('Paramètres '!E$9*(MIN(V135,'Paramètres '!$B$10)-MIN(V135,'Paramètres '!$B$9))+'Paramètres '!E$10*(MIN(V135,'Paramètres '!$B$11)-MIN(V135,'Paramètres '!$B$10))+'Paramètres '!E$11*(MIN(V135,'Paramètres '!$B$12)-MIN(V135,'Paramètres '!$B$11))+'Paramètres '!E$12*(V135-MIN(V135,'Paramètres '!$B$12))),3))*J135/V135))</f>
        <v>0</v>
      </c>
      <c r="O135" s="102">
        <f>IF(W135=0,0,(IF(W135&lt;='Paramètres '!$B$5,0,ROUND(('Paramètres '!F$9*(MIN(W135,'Paramètres '!$B$10)-MIN(W135,'Paramètres '!$B$9))+'Paramètres '!F$10*(MIN(W135,'Paramètres '!$B$11)-MIN(W135,'Paramètres '!$B$10))+'Paramètres '!F$11*(MIN(W135,'Paramètres '!$B$12)-MIN(W135,'Paramètres '!$B$11))+'Paramètres '!F$12*(W135-MIN(W135,'Paramètres '!$B$12))),3))*K135/W135))</f>
        <v>0</v>
      </c>
      <c r="P135" s="103"/>
      <c r="Q135" s="103"/>
      <c r="R135" s="103"/>
      <c r="S135" s="103"/>
      <c r="T135" s="102">
        <f t="shared" si="359"/>
        <v>0</v>
      </c>
      <c r="U135" s="102">
        <f t="shared" si="360"/>
        <v>0</v>
      </c>
      <c r="V135" s="102">
        <f t="shared" si="361"/>
        <v>0</v>
      </c>
      <c r="W135" s="102">
        <f t="shared" si="362"/>
        <v>0</v>
      </c>
      <c r="X135" s="104">
        <f t="shared" si="363"/>
        <v>0</v>
      </c>
      <c r="Z135" s="52">
        <f t="shared" si="364"/>
        <v>0</v>
      </c>
      <c r="AA135" s="52">
        <f t="shared" si="365"/>
        <v>0</v>
      </c>
      <c r="AB135" s="52">
        <f t="shared" si="366"/>
        <v>0</v>
      </c>
      <c r="AC135" s="52">
        <f t="shared" si="367"/>
        <v>0</v>
      </c>
      <c r="AE135" s="52">
        <f t="shared" si="368"/>
        <v>0</v>
      </c>
      <c r="AF135" s="52">
        <f t="shared" si="369"/>
        <v>0</v>
      </c>
      <c r="AG135" s="52">
        <f t="shared" si="370"/>
        <v>0</v>
      </c>
      <c r="AH135" s="52">
        <f t="shared" si="371"/>
        <v>0</v>
      </c>
      <c r="AJ135" s="52">
        <f t="shared" si="372"/>
        <v>0</v>
      </c>
      <c r="AK135" s="52">
        <f t="shared" si="373"/>
        <v>0</v>
      </c>
      <c r="AL135" s="52">
        <f t="shared" si="374"/>
        <v>0</v>
      </c>
      <c r="AM135" s="52">
        <f t="shared" si="375"/>
        <v>0</v>
      </c>
      <c r="AO135" s="31">
        <v>1</v>
      </c>
      <c r="AQ135" s="31"/>
    </row>
    <row r="136" spans="2:43" ht="54" customHeight="1" x14ac:dyDescent="0.35">
      <c r="B136" s="184">
        <v>131</v>
      </c>
      <c r="C136" s="54" t="s">
        <v>44</v>
      </c>
      <c r="D136" s="50" t="s">
        <v>642</v>
      </c>
      <c r="E136" s="51" t="s">
        <v>167</v>
      </c>
      <c r="F136" s="54" t="s">
        <v>113</v>
      </c>
      <c r="G136" s="53"/>
      <c r="H136" s="99"/>
      <c r="I136" s="99"/>
      <c r="J136" s="99"/>
      <c r="K136" s="99"/>
      <c r="L136" s="102">
        <f>IF(T136=0,0,(IF(T136&lt;='Paramètres '!$B$5,0,ROUND(('Paramètres '!C$9*(MIN(T136,'Paramètres '!$B$10)-MIN(T136,'Paramètres '!$B$9))+'Paramètres '!C$10*(MIN(T136,'Paramètres '!$B$11)-MIN(T136,'Paramètres '!$B$10))+'Paramètres '!C$11*(MIN(T136,'Paramètres '!$B$12)-MIN(T136,'Paramètres '!$B$11))+'Paramètres '!C$12*(T136-MIN(T136,'Paramètres '!$B$12))),3))*H136/T136))</f>
        <v>0</v>
      </c>
      <c r="M136" s="102">
        <f>IF(U136=0,0,(IF(U136&lt;='Paramètres '!$B$5,0,ROUND(('Paramètres '!D$9*(MIN(U136,'Paramètres '!$B$10)-MIN(U136,'Paramètres '!$B$9))+'Paramètres '!D$10*(MIN(U136,'Paramètres '!$B$11)-MIN(U136,'Paramètres '!$B$10))+'Paramètres '!D$11*(MIN(U136,'Paramètres '!$B$12)-MIN(U136,'Paramètres '!$B$11))+'Paramètres '!D$12*(U136-MIN(U136,'Paramètres '!$B$12))),3))*I136/U136))</f>
        <v>0</v>
      </c>
      <c r="N136" s="102">
        <f>IF(V136=0,0,(IF(V136&lt;='Paramètres '!$B$5,0,ROUND(('Paramètres '!E$9*(MIN(V136,'Paramètres '!$B$10)-MIN(V136,'Paramètres '!$B$9))+'Paramètres '!E$10*(MIN(V136,'Paramètres '!$B$11)-MIN(V136,'Paramètres '!$B$10))+'Paramètres '!E$11*(MIN(V136,'Paramètres '!$B$12)-MIN(V136,'Paramètres '!$B$11))+'Paramètres '!E$12*(V136-MIN(V136,'Paramètres '!$B$12))),3))*J136/V136))</f>
        <v>0</v>
      </c>
      <c r="O136" s="102">
        <f>IF(W136=0,0,(IF(W136&lt;='Paramètres '!$B$5,0,ROUND(('Paramètres '!F$9*(MIN(W136,'Paramètres '!$B$10)-MIN(W136,'Paramètres '!$B$9))+'Paramètres '!F$10*(MIN(W136,'Paramètres '!$B$11)-MIN(W136,'Paramètres '!$B$10))+'Paramètres '!F$11*(MIN(W136,'Paramètres '!$B$12)-MIN(W136,'Paramètres '!$B$11))+'Paramètres '!F$12*(W136-MIN(W136,'Paramètres '!$B$12))),3))*K136/W136))</f>
        <v>0</v>
      </c>
      <c r="P136" s="103"/>
      <c r="Q136" s="103"/>
      <c r="R136" s="103"/>
      <c r="S136" s="103"/>
      <c r="T136" s="102">
        <f t="shared" si="359"/>
        <v>0</v>
      </c>
      <c r="U136" s="102">
        <f t="shared" si="360"/>
        <v>0</v>
      </c>
      <c r="V136" s="102">
        <f t="shared" si="361"/>
        <v>0</v>
      </c>
      <c r="W136" s="102">
        <f t="shared" si="362"/>
        <v>0</v>
      </c>
      <c r="X136" s="104">
        <f t="shared" si="363"/>
        <v>0</v>
      </c>
      <c r="Z136" s="52">
        <f t="shared" si="364"/>
        <v>0</v>
      </c>
      <c r="AA136" s="52">
        <f t="shared" si="365"/>
        <v>0</v>
      </c>
      <c r="AB136" s="52">
        <f t="shared" si="366"/>
        <v>0</v>
      </c>
      <c r="AC136" s="52">
        <f t="shared" si="367"/>
        <v>0</v>
      </c>
      <c r="AE136" s="52">
        <f t="shared" si="368"/>
        <v>0</v>
      </c>
      <c r="AF136" s="52">
        <f t="shared" si="369"/>
        <v>0</v>
      </c>
      <c r="AG136" s="52">
        <f t="shared" si="370"/>
        <v>0</v>
      </c>
      <c r="AH136" s="52">
        <f t="shared" si="371"/>
        <v>0</v>
      </c>
      <c r="AJ136" s="52">
        <f t="shared" si="372"/>
        <v>0</v>
      </c>
      <c r="AK136" s="52">
        <f t="shared" si="373"/>
        <v>0</v>
      </c>
      <c r="AL136" s="52">
        <f t="shared" si="374"/>
        <v>0</v>
      </c>
      <c r="AM136" s="52">
        <f t="shared" si="375"/>
        <v>0</v>
      </c>
      <c r="AO136" s="31">
        <v>1</v>
      </c>
      <c r="AQ136" s="31"/>
    </row>
    <row r="137" spans="2:43" ht="72" customHeight="1" x14ac:dyDescent="0.35">
      <c r="B137" s="184">
        <v>132</v>
      </c>
      <c r="C137" s="54" t="s">
        <v>945</v>
      </c>
      <c r="D137" s="50" t="s">
        <v>45</v>
      </c>
      <c r="E137" s="51" t="s">
        <v>643</v>
      </c>
      <c r="F137" s="54" t="s">
        <v>778</v>
      </c>
      <c r="G137" s="53"/>
      <c r="H137" s="99"/>
      <c r="I137" s="99"/>
      <c r="J137" s="99"/>
      <c r="K137" s="99"/>
      <c r="L137" s="102">
        <f>IF(T137=0,0,(IF(T137&lt;='Paramètres '!$B$5,0,ROUND(('Paramètres '!C$9*(MIN(T137,'Paramètres '!$B$10)-MIN(T137,'Paramètres '!$B$9))+'Paramètres '!C$10*(MIN(T137,'Paramètres '!$B$11)-MIN(T137,'Paramètres '!$B$10))+'Paramètres '!C$11*(MIN(T137,'Paramètres '!$B$12)-MIN(T137,'Paramètres '!$B$11))+'Paramètres '!C$12*(T137-MIN(T137,'Paramètres '!$B$12))),3))*H137/T137))</f>
        <v>0</v>
      </c>
      <c r="M137" s="102">
        <f>IF(U137=0,0,(IF(U137&lt;='Paramètres '!$B$5,0,ROUND(('Paramètres '!D$9*(MIN(U137,'Paramètres '!$B$10)-MIN(U137,'Paramètres '!$B$9))+'Paramètres '!D$10*(MIN(U137,'Paramètres '!$B$11)-MIN(U137,'Paramètres '!$B$10))+'Paramètres '!D$11*(MIN(U137,'Paramètres '!$B$12)-MIN(U137,'Paramètres '!$B$11))+'Paramètres '!D$12*(U137-MIN(U137,'Paramètres '!$B$12))),3))*I137/U137))</f>
        <v>0</v>
      </c>
      <c r="N137" s="102">
        <f>IF(V137=0,0,(IF(V137&lt;='Paramètres '!$B$5,0,ROUND(('Paramètres '!E$9*(MIN(V137,'Paramètres '!$B$10)-MIN(V137,'Paramètres '!$B$9))+'Paramètres '!E$10*(MIN(V137,'Paramètres '!$B$11)-MIN(V137,'Paramètres '!$B$10))+'Paramètres '!E$11*(MIN(V137,'Paramètres '!$B$12)-MIN(V137,'Paramètres '!$B$11))+'Paramètres '!E$12*(V137-MIN(V137,'Paramètres '!$B$12))),3))*J137/V137))</f>
        <v>0</v>
      </c>
      <c r="O137" s="102">
        <f>IF(W137=0,0,(IF(W137&lt;='Paramètres '!$B$5,0,ROUND(('Paramètres '!F$9*(MIN(W137,'Paramètres '!$B$10)-MIN(W137,'Paramètres '!$B$9))+'Paramètres '!F$10*(MIN(W137,'Paramètres '!$B$11)-MIN(W137,'Paramètres '!$B$10))+'Paramètres '!F$11*(MIN(W137,'Paramètres '!$B$12)-MIN(W137,'Paramètres '!$B$11))+'Paramètres '!F$12*(W137-MIN(W137,'Paramètres '!$B$12))),3))*K137/W137))</f>
        <v>0</v>
      </c>
      <c r="P137" s="103"/>
      <c r="Q137" s="103"/>
      <c r="R137" s="103"/>
      <c r="S137" s="103"/>
      <c r="T137" s="102">
        <f t="shared" si="359"/>
        <v>0</v>
      </c>
      <c r="U137" s="102">
        <f t="shared" si="360"/>
        <v>0</v>
      </c>
      <c r="V137" s="102">
        <f t="shared" si="361"/>
        <v>0</v>
      </c>
      <c r="W137" s="102">
        <f t="shared" si="362"/>
        <v>0</v>
      </c>
      <c r="X137" s="104">
        <f t="shared" si="363"/>
        <v>0</v>
      </c>
      <c r="Z137" s="52">
        <f t="shared" si="364"/>
        <v>0</v>
      </c>
      <c r="AA137" s="52">
        <f t="shared" si="365"/>
        <v>0</v>
      </c>
      <c r="AB137" s="52">
        <f t="shared" si="366"/>
        <v>0</v>
      </c>
      <c r="AC137" s="52">
        <f t="shared" si="367"/>
        <v>0</v>
      </c>
      <c r="AE137" s="52">
        <f t="shared" si="368"/>
        <v>0</v>
      </c>
      <c r="AF137" s="52">
        <f t="shared" si="369"/>
        <v>0</v>
      </c>
      <c r="AG137" s="52">
        <f t="shared" si="370"/>
        <v>0</v>
      </c>
      <c r="AH137" s="52">
        <f t="shared" si="371"/>
        <v>0</v>
      </c>
      <c r="AJ137" s="52">
        <f t="shared" si="372"/>
        <v>0</v>
      </c>
      <c r="AK137" s="52">
        <f t="shared" si="373"/>
        <v>0</v>
      </c>
      <c r="AL137" s="52">
        <f t="shared" si="374"/>
        <v>0</v>
      </c>
      <c r="AM137" s="52">
        <f t="shared" si="375"/>
        <v>0</v>
      </c>
      <c r="AO137" s="31">
        <v>1</v>
      </c>
      <c r="AQ137" s="31"/>
    </row>
    <row r="138" spans="2:43" ht="54" customHeight="1" x14ac:dyDescent="0.35">
      <c r="B138" s="184">
        <v>133</v>
      </c>
      <c r="C138" s="54" t="s">
        <v>363</v>
      </c>
      <c r="D138" s="50" t="s">
        <v>47</v>
      </c>
      <c r="E138" s="51" t="s">
        <v>244</v>
      </c>
      <c r="F138" s="54" t="s">
        <v>364</v>
      </c>
      <c r="G138" s="53"/>
      <c r="H138" s="99"/>
      <c r="I138" s="99"/>
      <c r="J138" s="99"/>
      <c r="K138" s="99"/>
      <c r="L138" s="102">
        <f>IF(T138=0,0,(IF(T138&lt;='Paramètres '!$B$5,0,ROUND(('Paramètres '!C$9*(MIN(T138,'Paramètres '!$B$10)-MIN(T138,'Paramètres '!$B$9))+'Paramètres '!C$10*(MIN(T138,'Paramètres '!$B$11)-MIN(T138,'Paramètres '!$B$10))+'Paramètres '!C$11*(MIN(T138,'Paramètres '!$B$12)-MIN(T138,'Paramètres '!$B$11))+'Paramètres '!C$12*(T138-MIN(T138,'Paramètres '!$B$12))),3))*H138/T138))</f>
        <v>0</v>
      </c>
      <c r="M138" s="102">
        <f>IF(U138=0,0,(IF(U138&lt;='Paramètres '!$B$5,0,ROUND(('Paramètres '!D$9*(MIN(U138,'Paramètres '!$B$10)-MIN(U138,'Paramètres '!$B$9))+'Paramètres '!D$10*(MIN(U138,'Paramètres '!$B$11)-MIN(U138,'Paramètres '!$B$10))+'Paramètres '!D$11*(MIN(U138,'Paramètres '!$B$12)-MIN(U138,'Paramètres '!$B$11))+'Paramètres '!D$12*(U138-MIN(U138,'Paramètres '!$B$12))),3))*I138/U138))</f>
        <v>0</v>
      </c>
      <c r="N138" s="102">
        <f>IF(V138=0,0,(IF(V138&lt;='Paramètres '!$B$5,0,ROUND(('Paramètres '!E$9*(MIN(V138,'Paramètres '!$B$10)-MIN(V138,'Paramètres '!$B$9))+'Paramètres '!E$10*(MIN(V138,'Paramètres '!$B$11)-MIN(V138,'Paramètres '!$B$10))+'Paramètres '!E$11*(MIN(V138,'Paramètres '!$B$12)-MIN(V138,'Paramètres '!$B$11))+'Paramètres '!E$12*(V138-MIN(V138,'Paramètres '!$B$12))),3))*J138/V138))</f>
        <v>0</v>
      </c>
      <c r="O138" s="102">
        <f>IF(W138=0,0,(IF(W138&lt;='Paramètres '!$B$5,0,ROUND(('Paramètres '!F$9*(MIN(W138,'Paramètres '!$B$10)-MIN(W138,'Paramètres '!$B$9))+'Paramètres '!F$10*(MIN(W138,'Paramètres '!$B$11)-MIN(W138,'Paramètres '!$B$10))+'Paramètres '!F$11*(MIN(W138,'Paramètres '!$B$12)-MIN(W138,'Paramètres '!$B$11))+'Paramètres '!F$12*(W138-MIN(W138,'Paramètres '!$B$12))),3))*K138/W138))</f>
        <v>0</v>
      </c>
      <c r="P138" s="103"/>
      <c r="Q138" s="103"/>
      <c r="R138" s="103"/>
      <c r="S138" s="103"/>
      <c r="T138" s="102">
        <f t="shared" ref="T138" si="434">ROUND(P138+H138,3)</f>
        <v>0</v>
      </c>
      <c r="U138" s="102">
        <f t="shared" ref="U138" si="435">ROUND(Q138+I138,3)</f>
        <v>0</v>
      </c>
      <c r="V138" s="102">
        <f t="shared" ref="V138" si="436">ROUND(R138+J138,3)</f>
        <v>0</v>
      </c>
      <c r="W138" s="102">
        <f t="shared" ref="W138" si="437">ROUND(S138+K138,3)</f>
        <v>0</v>
      </c>
      <c r="X138" s="104">
        <f t="shared" ref="X138" si="438">ROUND(SUM(L138:O138),3)</f>
        <v>0</v>
      </c>
      <c r="Z138" s="52">
        <f t="shared" ref="Z138" si="439">IF(AND(H138&gt;0,P138=0),L138,0)</f>
        <v>0</v>
      </c>
      <c r="AA138" s="52">
        <f t="shared" ref="AA138" si="440">IF(AND(I138&gt;0,Q138=0),M138,0)</f>
        <v>0</v>
      </c>
      <c r="AB138" s="52">
        <f t="shared" ref="AB138" si="441">IF(AND(J138&gt;0,R138=0),N138,0)</f>
        <v>0</v>
      </c>
      <c r="AC138" s="52">
        <f t="shared" ref="AC138" si="442">IF(AND(K138&gt;0,S138=0),O138,0)</f>
        <v>0</v>
      </c>
      <c r="AE138" s="52">
        <f t="shared" ref="AE138" si="443">IF(AND(H138&gt;0,P138&gt;0),L138,0)</f>
        <v>0</v>
      </c>
      <c r="AF138" s="52">
        <f t="shared" ref="AF138" si="444">IF(AND(I138&gt;0,Q138&gt;0),M138,0)</f>
        <v>0</v>
      </c>
      <c r="AG138" s="52">
        <f t="shared" ref="AG138" si="445">IF(AND(J138&gt;0,R138&gt;0),N138,0)</f>
        <v>0</v>
      </c>
      <c r="AH138" s="52">
        <f t="shared" ref="AH138" si="446">IF(AND(K138&gt;0,S138&gt;0),O138,0)</f>
        <v>0</v>
      </c>
      <c r="AJ138" s="52">
        <f t="shared" ref="AJ138" si="447">Z138+AE138</f>
        <v>0</v>
      </c>
      <c r="AK138" s="52">
        <f t="shared" ref="AK138" si="448">AA138+AF138</f>
        <v>0</v>
      </c>
      <c r="AL138" s="52">
        <f t="shared" ref="AL138" si="449">AB138+AG138</f>
        <v>0</v>
      </c>
      <c r="AM138" s="52">
        <f t="shared" ref="AM138" si="450">AC138+AH138</f>
        <v>0</v>
      </c>
      <c r="AO138" s="31">
        <v>0</v>
      </c>
      <c r="AQ138" s="31"/>
    </row>
    <row r="139" spans="2:43" ht="54" customHeight="1" x14ac:dyDescent="0.35">
      <c r="B139" s="184">
        <v>134</v>
      </c>
      <c r="C139" s="54" t="s">
        <v>245</v>
      </c>
      <c r="D139" s="50" t="s">
        <v>48</v>
      </c>
      <c r="E139" s="51" t="s">
        <v>173</v>
      </c>
      <c r="F139" s="54" t="s">
        <v>114</v>
      </c>
      <c r="G139" s="53"/>
      <c r="H139" s="99"/>
      <c r="I139" s="99"/>
      <c r="J139" s="99"/>
      <c r="K139" s="99"/>
      <c r="L139" s="102">
        <f>IF(T139=0,0,(IF(T139&lt;='Paramètres '!$B$5,0,ROUND(('Paramètres '!C$9*(MIN(T139,'Paramètres '!$B$10)-MIN(T139,'Paramètres '!$B$9))+'Paramètres '!C$10*(MIN(T139,'Paramètres '!$B$11)-MIN(T139,'Paramètres '!$B$10))+'Paramètres '!C$11*(MIN(T139,'Paramètres '!$B$12)-MIN(T139,'Paramètres '!$B$11))+'Paramètres '!C$12*(T139-MIN(T139,'Paramètres '!$B$12))),3))*H139/T139))</f>
        <v>0</v>
      </c>
      <c r="M139" s="102">
        <f>IF(U139=0,0,(IF(U139&lt;='Paramètres '!$B$5,0,ROUND(('Paramètres '!D$9*(MIN(U139,'Paramètres '!$B$10)-MIN(U139,'Paramètres '!$B$9))+'Paramètres '!D$10*(MIN(U139,'Paramètres '!$B$11)-MIN(U139,'Paramètres '!$B$10))+'Paramètres '!D$11*(MIN(U139,'Paramètres '!$B$12)-MIN(U139,'Paramètres '!$B$11))+'Paramètres '!D$12*(U139-MIN(U139,'Paramètres '!$B$12))),3))*I139/U139))</f>
        <v>0</v>
      </c>
      <c r="N139" s="102">
        <f>IF(V139=0,0,(IF(V139&lt;='Paramètres '!$B$5,0,ROUND(('Paramètres '!E$9*(MIN(V139,'Paramètres '!$B$10)-MIN(V139,'Paramètres '!$B$9))+'Paramètres '!E$10*(MIN(V139,'Paramètres '!$B$11)-MIN(V139,'Paramètres '!$B$10))+'Paramètres '!E$11*(MIN(V139,'Paramètres '!$B$12)-MIN(V139,'Paramètres '!$B$11))+'Paramètres '!E$12*(V139-MIN(V139,'Paramètres '!$B$12))),3))*J139/V139))</f>
        <v>0</v>
      </c>
      <c r="O139" s="102">
        <f>IF(W139=0,0,(IF(W139&lt;='Paramètres '!$B$5,0,ROUND(('Paramètres '!F$9*(MIN(W139,'Paramètres '!$B$10)-MIN(W139,'Paramètres '!$B$9))+'Paramètres '!F$10*(MIN(W139,'Paramètres '!$B$11)-MIN(W139,'Paramètres '!$B$10))+'Paramètres '!F$11*(MIN(W139,'Paramètres '!$B$12)-MIN(W139,'Paramètres '!$B$11))+'Paramètres '!F$12*(W139-MIN(W139,'Paramètres '!$B$12))),3))*K139/W139))</f>
        <v>0</v>
      </c>
      <c r="P139" s="103"/>
      <c r="Q139" s="103"/>
      <c r="R139" s="103"/>
      <c r="S139" s="103"/>
      <c r="T139" s="102">
        <f t="shared" si="359"/>
        <v>0</v>
      </c>
      <c r="U139" s="102">
        <f t="shared" si="360"/>
        <v>0</v>
      </c>
      <c r="V139" s="102">
        <f t="shared" si="361"/>
        <v>0</v>
      </c>
      <c r="W139" s="102">
        <f t="shared" si="362"/>
        <v>0</v>
      </c>
      <c r="X139" s="104">
        <f t="shared" si="363"/>
        <v>0</v>
      </c>
      <c r="Z139" s="52">
        <f t="shared" si="364"/>
        <v>0</v>
      </c>
      <c r="AA139" s="52">
        <f t="shared" si="365"/>
        <v>0</v>
      </c>
      <c r="AB139" s="52">
        <f t="shared" si="366"/>
        <v>0</v>
      </c>
      <c r="AC139" s="52">
        <f t="shared" si="367"/>
        <v>0</v>
      </c>
      <c r="AE139" s="52">
        <f t="shared" si="368"/>
        <v>0</v>
      </c>
      <c r="AF139" s="52">
        <f t="shared" si="369"/>
        <v>0</v>
      </c>
      <c r="AG139" s="52">
        <f t="shared" si="370"/>
        <v>0</v>
      </c>
      <c r="AH139" s="52">
        <f t="shared" si="371"/>
        <v>0</v>
      </c>
      <c r="AJ139" s="52">
        <f t="shared" si="372"/>
        <v>0</v>
      </c>
      <c r="AK139" s="52">
        <f t="shared" si="373"/>
        <v>0</v>
      </c>
      <c r="AL139" s="52">
        <f t="shared" si="374"/>
        <v>0</v>
      </c>
      <c r="AM139" s="52">
        <f t="shared" si="375"/>
        <v>0</v>
      </c>
      <c r="AO139" s="31">
        <v>1</v>
      </c>
      <c r="AQ139" s="31"/>
    </row>
    <row r="140" spans="2:43" ht="54" customHeight="1" x14ac:dyDescent="0.35">
      <c r="B140" s="184">
        <v>135</v>
      </c>
      <c r="C140" s="54" t="s">
        <v>245</v>
      </c>
      <c r="D140" s="50" t="s">
        <v>48</v>
      </c>
      <c r="E140" s="51" t="s">
        <v>173</v>
      </c>
      <c r="F140" s="54" t="s">
        <v>115</v>
      </c>
      <c r="G140" s="53"/>
      <c r="H140" s="99"/>
      <c r="I140" s="99"/>
      <c r="J140" s="99"/>
      <c r="K140" s="99"/>
      <c r="L140" s="102">
        <f>IF(T140=0,0,(IF(T140&lt;='Paramètres '!$B$5,0,ROUND(('Paramètres '!C$9*(MIN(T140,'Paramètres '!$B$10)-MIN(T140,'Paramètres '!$B$9))+'Paramètres '!C$10*(MIN(T140,'Paramètres '!$B$11)-MIN(T140,'Paramètres '!$B$10))+'Paramètres '!C$11*(MIN(T140,'Paramètres '!$B$12)-MIN(T140,'Paramètres '!$B$11))+'Paramètres '!C$12*(T140-MIN(T140,'Paramètres '!$B$12))),3))*H140/T140))</f>
        <v>0</v>
      </c>
      <c r="M140" s="102">
        <f>IF(U140=0,0,(IF(U140&lt;='Paramètres '!$B$5,0,ROUND(('Paramètres '!D$9*(MIN(U140,'Paramètres '!$B$10)-MIN(U140,'Paramètres '!$B$9))+'Paramètres '!D$10*(MIN(U140,'Paramètres '!$B$11)-MIN(U140,'Paramètres '!$B$10))+'Paramètres '!D$11*(MIN(U140,'Paramètres '!$B$12)-MIN(U140,'Paramètres '!$B$11))+'Paramètres '!D$12*(U140-MIN(U140,'Paramètres '!$B$12))),3))*I140/U140))</f>
        <v>0</v>
      </c>
      <c r="N140" s="102">
        <f>IF(V140=0,0,(IF(V140&lt;='Paramètres '!$B$5,0,ROUND(('Paramètres '!E$9*(MIN(V140,'Paramètres '!$B$10)-MIN(V140,'Paramètres '!$B$9))+'Paramètres '!E$10*(MIN(V140,'Paramètres '!$B$11)-MIN(V140,'Paramètres '!$B$10))+'Paramètres '!E$11*(MIN(V140,'Paramètres '!$B$12)-MIN(V140,'Paramètres '!$B$11))+'Paramètres '!E$12*(V140-MIN(V140,'Paramètres '!$B$12))),3))*J140/V140))</f>
        <v>0</v>
      </c>
      <c r="O140" s="102">
        <f>IF(W140=0,0,(IF(W140&lt;='Paramètres '!$B$5,0,ROUND(('Paramètres '!F$9*(MIN(W140,'Paramètres '!$B$10)-MIN(W140,'Paramètres '!$B$9))+'Paramètres '!F$10*(MIN(W140,'Paramètres '!$B$11)-MIN(W140,'Paramètres '!$B$10))+'Paramètres '!F$11*(MIN(W140,'Paramètres '!$B$12)-MIN(W140,'Paramètres '!$B$11))+'Paramètres '!F$12*(W140-MIN(W140,'Paramètres '!$B$12))),3))*K140/W140))</f>
        <v>0</v>
      </c>
      <c r="P140" s="103"/>
      <c r="Q140" s="103"/>
      <c r="R140" s="103"/>
      <c r="S140" s="103"/>
      <c r="T140" s="102">
        <f t="shared" si="359"/>
        <v>0</v>
      </c>
      <c r="U140" s="102">
        <f t="shared" si="360"/>
        <v>0</v>
      </c>
      <c r="V140" s="102">
        <f t="shared" si="361"/>
        <v>0</v>
      </c>
      <c r="W140" s="102">
        <f t="shared" si="362"/>
        <v>0</v>
      </c>
      <c r="X140" s="104">
        <f t="shared" si="363"/>
        <v>0</v>
      </c>
      <c r="Z140" s="52">
        <f t="shared" si="364"/>
        <v>0</v>
      </c>
      <c r="AA140" s="52">
        <f t="shared" si="365"/>
        <v>0</v>
      </c>
      <c r="AB140" s="52">
        <f t="shared" si="366"/>
        <v>0</v>
      </c>
      <c r="AC140" s="52">
        <f t="shared" si="367"/>
        <v>0</v>
      </c>
      <c r="AE140" s="52">
        <f t="shared" si="368"/>
        <v>0</v>
      </c>
      <c r="AF140" s="52">
        <f t="shared" si="369"/>
        <v>0</v>
      </c>
      <c r="AG140" s="52">
        <f t="shared" si="370"/>
        <v>0</v>
      </c>
      <c r="AH140" s="52">
        <f t="shared" si="371"/>
        <v>0</v>
      </c>
      <c r="AJ140" s="52">
        <f t="shared" si="372"/>
        <v>0</v>
      </c>
      <c r="AK140" s="52">
        <f t="shared" si="373"/>
        <v>0</v>
      </c>
      <c r="AL140" s="52">
        <f t="shared" si="374"/>
        <v>0</v>
      </c>
      <c r="AM140" s="52">
        <f t="shared" si="375"/>
        <v>0</v>
      </c>
      <c r="AO140" s="31">
        <v>1</v>
      </c>
      <c r="AQ140" s="31"/>
    </row>
    <row r="141" spans="2:43" ht="54" customHeight="1" x14ac:dyDescent="0.35">
      <c r="B141" s="184">
        <v>136</v>
      </c>
      <c r="C141" s="54" t="s">
        <v>246</v>
      </c>
      <c r="D141" s="50" t="s">
        <v>49</v>
      </c>
      <c r="E141" s="51" t="s">
        <v>167</v>
      </c>
      <c r="F141" s="54" t="s">
        <v>116</v>
      </c>
      <c r="G141" s="53"/>
      <c r="H141" s="99"/>
      <c r="I141" s="99"/>
      <c r="J141" s="99"/>
      <c r="K141" s="99"/>
      <c r="L141" s="102">
        <f>IF(T141=0,0,(IF(T141&lt;='Paramètres '!$B$5,0,ROUND(('Paramètres '!C$9*(MIN(T141,'Paramètres '!$B$10)-MIN(T141,'Paramètres '!$B$9))+'Paramètres '!C$10*(MIN(T141,'Paramètres '!$B$11)-MIN(T141,'Paramètres '!$B$10))+'Paramètres '!C$11*(MIN(T141,'Paramètres '!$B$12)-MIN(T141,'Paramètres '!$B$11))+'Paramètres '!C$12*(T141-MIN(T141,'Paramètres '!$B$12))),3))*H141/T141))</f>
        <v>0</v>
      </c>
      <c r="M141" s="102">
        <f>IF(U141=0,0,(IF(U141&lt;='Paramètres '!$B$5,0,ROUND(('Paramètres '!D$9*(MIN(U141,'Paramètres '!$B$10)-MIN(U141,'Paramètres '!$B$9))+'Paramètres '!D$10*(MIN(U141,'Paramètres '!$B$11)-MIN(U141,'Paramètres '!$B$10))+'Paramètres '!D$11*(MIN(U141,'Paramètres '!$B$12)-MIN(U141,'Paramètres '!$B$11))+'Paramètres '!D$12*(U141-MIN(U141,'Paramètres '!$B$12))),3))*I141/U141))</f>
        <v>0</v>
      </c>
      <c r="N141" s="102">
        <f>IF(V141=0,0,(IF(V141&lt;='Paramètres '!$B$5,0,ROUND(('Paramètres '!E$9*(MIN(V141,'Paramètres '!$B$10)-MIN(V141,'Paramètres '!$B$9))+'Paramètres '!E$10*(MIN(V141,'Paramètres '!$B$11)-MIN(V141,'Paramètres '!$B$10))+'Paramètres '!E$11*(MIN(V141,'Paramètres '!$B$12)-MIN(V141,'Paramètres '!$B$11))+'Paramètres '!E$12*(V141-MIN(V141,'Paramètres '!$B$12))),3))*J141/V141))</f>
        <v>0</v>
      </c>
      <c r="O141" s="102">
        <f>IF(W141=0,0,(IF(W141&lt;='Paramètres '!$B$5,0,ROUND(('Paramètres '!F$9*(MIN(W141,'Paramètres '!$B$10)-MIN(W141,'Paramètres '!$B$9))+'Paramètres '!F$10*(MIN(W141,'Paramètres '!$B$11)-MIN(W141,'Paramètres '!$B$10))+'Paramètres '!F$11*(MIN(W141,'Paramètres '!$B$12)-MIN(W141,'Paramètres '!$B$11))+'Paramètres '!F$12*(W141-MIN(W141,'Paramètres '!$B$12))),3))*K141/W141))</f>
        <v>0</v>
      </c>
      <c r="P141" s="103"/>
      <c r="Q141" s="103"/>
      <c r="R141" s="103"/>
      <c r="S141" s="103"/>
      <c r="T141" s="102">
        <f t="shared" si="359"/>
        <v>0</v>
      </c>
      <c r="U141" s="102">
        <f t="shared" si="360"/>
        <v>0</v>
      </c>
      <c r="V141" s="102">
        <f t="shared" si="361"/>
        <v>0</v>
      </c>
      <c r="W141" s="102">
        <f t="shared" si="362"/>
        <v>0</v>
      </c>
      <c r="X141" s="104">
        <f t="shared" si="363"/>
        <v>0</v>
      </c>
      <c r="Z141" s="52">
        <f t="shared" si="364"/>
        <v>0</v>
      </c>
      <c r="AA141" s="52">
        <f t="shared" si="365"/>
        <v>0</v>
      </c>
      <c r="AB141" s="52">
        <f t="shared" si="366"/>
        <v>0</v>
      </c>
      <c r="AC141" s="52">
        <f t="shared" si="367"/>
        <v>0</v>
      </c>
      <c r="AE141" s="52">
        <f t="shared" si="368"/>
        <v>0</v>
      </c>
      <c r="AF141" s="52">
        <f t="shared" si="369"/>
        <v>0</v>
      </c>
      <c r="AG141" s="52">
        <f t="shared" si="370"/>
        <v>0</v>
      </c>
      <c r="AH141" s="52">
        <f t="shared" si="371"/>
        <v>0</v>
      </c>
      <c r="AJ141" s="52">
        <f t="shared" si="372"/>
        <v>0</v>
      </c>
      <c r="AK141" s="52">
        <f t="shared" si="373"/>
        <v>0</v>
      </c>
      <c r="AL141" s="52">
        <f t="shared" si="374"/>
        <v>0</v>
      </c>
      <c r="AM141" s="52">
        <f t="shared" si="375"/>
        <v>0</v>
      </c>
      <c r="AO141" s="31">
        <v>1</v>
      </c>
      <c r="AQ141" s="31"/>
    </row>
    <row r="142" spans="2:43" ht="54" customHeight="1" x14ac:dyDescent="0.35">
      <c r="B142" s="184">
        <v>137</v>
      </c>
      <c r="C142" s="54" t="s">
        <v>247</v>
      </c>
      <c r="D142" s="50" t="s">
        <v>50</v>
      </c>
      <c r="E142" s="51" t="s">
        <v>46</v>
      </c>
      <c r="F142" s="54" t="s">
        <v>117</v>
      </c>
      <c r="G142" s="53"/>
      <c r="H142" s="99"/>
      <c r="I142" s="99"/>
      <c r="J142" s="99"/>
      <c r="K142" s="99"/>
      <c r="L142" s="102">
        <f>IF(T142=0,0,(IF(T142&lt;='Paramètres '!$B$5,0,ROUND(('Paramètres '!C$9*(MIN(T142,'Paramètres '!$B$10)-MIN(T142,'Paramètres '!$B$9))+'Paramètres '!C$10*(MIN(T142,'Paramètres '!$B$11)-MIN(T142,'Paramètres '!$B$10))+'Paramètres '!C$11*(MIN(T142,'Paramètres '!$B$12)-MIN(T142,'Paramètres '!$B$11))+'Paramètres '!C$12*(T142-MIN(T142,'Paramètres '!$B$12))),3))*H142/T142))</f>
        <v>0</v>
      </c>
      <c r="M142" s="102">
        <f>IF(U142=0,0,(IF(U142&lt;='Paramètres '!$B$5,0,ROUND(('Paramètres '!D$9*(MIN(U142,'Paramètres '!$B$10)-MIN(U142,'Paramètres '!$B$9))+'Paramètres '!D$10*(MIN(U142,'Paramètres '!$B$11)-MIN(U142,'Paramètres '!$B$10))+'Paramètres '!D$11*(MIN(U142,'Paramètres '!$B$12)-MIN(U142,'Paramètres '!$B$11))+'Paramètres '!D$12*(U142-MIN(U142,'Paramètres '!$B$12))),3))*I142/U142))</f>
        <v>0</v>
      </c>
      <c r="N142" s="102">
        <f>IF(V142=0,0,(IF(V142&lt;='Paramètres '!$B$5,0,ROUND(('Paramètres '!E$9*(MIN(V142,'Paramètres '!$B$10)-MIN(V142,'Paramètres '!$B$9))+'Paramètres '!E$10*(MIN(V142,'Paramètres '!$B$11)-MIN(V142,'Paramètres '!$B$10))+'Paramètres '!E$11*(MIN(V142,'Paramètres '!$B$12)-MIN(V142,'Paramètres '!$B$11))+'Paramètres '!E$12*(V142-MIN(V142,'Paramètres '!$B$12))),3))*J142/V142))</f>
        <v>0</v>
      </c>
      <c r="O142" s="102">
        <f>IF(W142=0,0,(IF(W142&lt;='Paramètres '!$B$5,0,ROUND(('Paramètres '!F$9*(MIN(W142,'Paramètres '!$B$10)-MIN(W142,'Paramètres '!$B$9))+'Paramètres '!F$10*(MIN(W142,'Paramètres '!$B$11)-MIN(W142,'Paramètres '!$B$10))+'Paramètres '!F$11*(MIN(W142,'Paramètres '!$B$12)-MIN(W142,'Paramètres '!$B$11))+'Paramètres '!F$12*(W142-MIN(W142,'Paramètres '!$B$12))),3))*K142/W142))</f>
        <v>0</v>
      </c>
      <c r="P142" s="103"/>
      <c r="Q142" s="103"/>
      <c r="R142" s="103"/>
      <c r="S142" s="103"/>
      <c r="T142" s="102">
        <f t="shared" si="359"/>
        <v>0</v>
      </c>
      <c r="U142" s="102">
        <f t="shared" si="360"/>
        <v>0</v>
      </c>
      <c r="V142" s="102">
        <f t="shared" si="361"/>
        <v>0</v>
      </c>
      <c r="W142" s="102">
        <f t="shared" si="362"/>
        <v>0</v>
      </c>
      <c r="X142" s="104">
        <f t="shared" si="363"/>
        <v>0</v>
      </c>
      <c r="Z142" s="52">
        <f t="shared" si="364"/>
        <v>0</v>
      </c>
      <c r="AA142" s="52">
        <f t="shared" si="365"/>
        <v>0</v>
      </c>
      <c r="AB142" s="52">
        <f t="shared" si="366"/>
        <v>0</v>
      </c>
      <c r="AC142" s="52">
        <f t="shared" si="367"/>
        <v>0</v>
      </c>
      <c r="AE142" s="52">
        <f t="shared" si="368"/>
        <v>0</v>
      </c>
      <c r="AF142" s="52">
        <f t="shared" si="369"/>
        <v>0</v>
      </c>
      <c r="AG142" s="52">
        <f t="shared" si="370"/>
        <v>0</v>
      </c>
      <c r="AH142" s="52">
        <f t="shared" si="371"/>
        <v>0</v>
      </c>
      <c r="AJ142" s="52">
        <f t="shared" si="372"/>
        <v>0</v>
      </c>
      <c r="AK142" s="52">
        <f t="shared" si="373"/>
        <v>0</v>
      </c>
      <c r="AL142" s="52">
        <f t="shared" si="374"/>
        <v>0</v>
      </c>
      <c r="AM142" s="52">
        <f t="shared" si="375"/>
        <v>0</v>
      </c>
      <c r="AO142" s="31">
        <v>0</v>
      </c>
      <c r="AQ142" s="31"/>
    </row>
    <row r="143" spans="2:43" ht="54" customHeight="1" x14ac:dyDescent="0.35">
      <c r="B143" s="184">
        <v>138</v>
      </c>
      <c r="C143" s="54" t="s">
        <v>946</v>
      </c>
      <c r="D143" s="50" t="s">
        <v>51</v>
      </c>
      <c r="E143" s="51" t="s">
        <v>173</v>
      </c>
      <c r="F143" s="54" t="s">
        <v>947</v>
      </c>
      <c r="G143" s="53"/>
      <c r="H143" s="99"/>
      <c r="I143" s="99"/>
      <c r="J143" s="99"/>
      <c r="K143" s="99"/>
      <c r="L143" s="102">
        <f>IF(T143=0,0,(IF(T143&lt;='Paramètres '!$B$5,0,ROUND(('Paramètres '!C$9*(MIN(T143,'Paramètres '!$B$10)-MIN(T143,'Paramètres '!$B$9))+'Paramètres '!C$10*(MIN(T143,'Paramètres '!$B$11)-MIN(T143,'Paramètres '!$B$10))+'Paramètres '!C$11*(MIN(T143,'Paramètres '!$B$12)-MIN(T143,'Paramètres '!$B$11))+'Paramètres '!C$12*(T143-MIN(T143,'Paramètres '!$B$12))),3))*H143/T143))</f>
        <v>0</v>
      </c>
      <c r="M143" s="102">
        <f>IF(U143=0,0,(IF(U143&lt;='Paramètres '!$B$5,0,ROUND(('Paramètres '!D$9*(MIN(U143,'Paramètres '!$B$10)-MIN(U143,'Paramètres '!$B$9))+'Paramètres '!D$10*(MIN(U143,'Paramètres '!$B$11)-MIN(U143,'Paramètres '!$B$10))+'Paramètres '!D$11*(MIN(U143,'Paramètres '!$B$12)-MIN(U143,'Paramètres '!$B$11))+'Paramètres '!D$12*(U143-MIN(U143,'Paramètres '!$B$12))),3))*I143/U143))</f>
        <v>0</v>
      </c>
      <c r="N143" s="102">
        <f>IF(V143=0,0,(IF(V143&lt;='Paramètres '!$B$5,0,ROUND(('Paramètres '!E$9*(MIN(V143,'Paramètres '!$B$10)-MIN(V143,'Paramètres '!$B$9))+'Paramètres '!E$10*(MIN(V143,'Paramètres '!$B$11)-MIN(V143,'Paramètres '!$B$10))+'Paramètres '!E$11*(MIN(V143,'Paramètres '!$B$12)-MIN(V143,'Paramètres '!$B$11))+'Paramètres '!E$12*(V143-MIN(V143,'Paramètres '!$B$12))),3))*J143/V143))</f>
        <v>0</v>
      </c>
      <c r="O143" s="102">
        <f>IF(W143=0,0,(IF(W143&lt;='Paramètres '!$B$5,0,ROUND(('Paramètres '!F$9*(MIN(W143,'Paramètres '!$B$10)-MIN(W143,'Paramètres '!$B$9))+'Paramètres '!F$10*(MIN(W143,'Paramètres '!$B$11)-MIN(W143,'Paramètres '!$B$10))+'Paramètres '!F$11*(MIN(W143,'Paramètres '!$B$12)-MIN(W143,'Paramètres '!$B$11))+'Paramètres '!F$12*(W143-MIN(W143,'Paramètres '!$B$12))),3))*K143/W143))</f>
        <v>0</v>
      </c>
      <c r="P143" s="103"/>
      <c r="Q143" s="103"/>
      <c r="R143" s="103"/>
      <c r="S143" s="103"/>
      <c r="T143" s="102">
        <f t="shared" si="359"/>
        <v>0</v>
      </c>
      <c r="U143" s="102">
        <f t="shared" si="360"/>
        <v>0</v>
      </c>
      <c r="V143" s="102">
        <f t="shared" si="361"/>
        <v>0</v>
      </c>
      <c r="W143" s="102">
        <f t="shared" si="362"/>
        <v>0</v>
      </c>
      <c r="X143" s="104">
        <f t="shared" si="363"/>
        <v>0</v>
      </c>
      <c r="Z143" s="52">
        <f t="shared" si="364"/>
        <v>0</v>
      </c>
      <c r="AA143" s="52">
        <f t="shared" si="365"/>
        <v>0</v>
      </c>
      <c r="AB143" s="52">
        <f t="shared" si="366"/>
        <v>0</v>
      </c>
      <c r="AC143" s="52">
        <f t="shared" si="367"/>
        <v>0</v>
      </c>
      <c r="AE143" s="52">
        <f t="shared" si="368"/>
        <v>0</v>
      </c>
      <c r="AF143" s="52">
        <f t="shared" si="369"/>
        <v>0</v>
      </c>
      <c r="AG143" s="52">
        <f t="shared" si="370"/>
        <v>0</v>
      </c>
      <c r="AH143" s="52">
        <f t="shared" si="371"/>
        <v>0</v>
      </c>
      <c r="AJ143" s="52">
        <f t="shared" si="372"/>
        <v>0</v>
      </c>
      <c r="AK143" s="52">
        <f t="shared" si="373"/>
        <v>0</v>
      </c>
      <c r="AL143" s="52">
        <f t="shared" si="374"/>
        <v>0</v>
      </c>
      <c r="AM143" s="52">
        <f t="shared" si="375"/>
        <v>0</v>
      </c>
      <c r="AO143" s="31">
        <v>1</v>
      </c>
      <c r="AQ143" s="31"/>
    </row>
    <row r="144" spans="2:43" ht="54" customHeight="1" x14ac:dyDescent="0.35">
      <c r="B144" s="184">
        <v>139</v>
      </c>
      <c r="C144" s="54" t="s">
        <v>248</v>
      </c>
      <c r="D144" s="50" t="s">
        <v>52</v>
      </c>
      <c r="E144" s="51" t="s">
        <v>187</v>
      </c>
      <c r="F144" s="54" t="s">
        <v>118</v>
      </c>
      <c r="G144" s="53"/>
      <c r="H144" s="99"/>
      <c r="I144" s="99"/>
      <c r="J144" s="99"/>
      <c r="K144" s="99"/>
      <c r="L144" s="102">
        <f>IF(T144=0,0,(IF(T144&lt;='Paramètres '!$B$5,0,ROUND(('Paramètres '!C$9*(MIN(T144,'Paramètres '!$B$10)-MIN(T144,'Paramètres '!$B$9))+'Paramètres '!C$10*(MIN(T144,'Paramètres '!$B$11)-MIN(T144,'Paramètres '!$B$10))+'Paramètres '!C$11*(MIN(T144,'Paramètres '!$B$12)-MIN(T144,'Paramètres '!$B$11))+'Paramètres '!C$12*(T144-MIN(T144,'Paramètres '!$B$12))),3))*H144/T144))</f>
        <v>0</v>
      </c>
      <c r="M144" s="102">
        <f>IF(U144=0,0,(IF(U144&lt;='Paramètres '!$B$5,0,ROUND(('Paramètres '!D$9*(MIN(U144,'Paramètres '!$B$10)-MIN(U144,'Paramètres '!$B$9))+'Paramètres '!D$10*(MIN(U144,'Paramètres '!$B$11)-MIN(U144,'Paramètres '!$B$10))+'Paramètres '!D$11*(MIN(U144,'Paramètres '!$B$12)-MIN(U144,'Paramètres '!$B$11))+'Paramètres '!D$12*(U144-MIN(U144,'Paramètres '!$B$12))),3))*I144/U144))</f>
        <v>0</v>
      </c>
      <c r="N144" s="102">
        <f>IF(V144=0,0,(IF(V144&lt;='Paramètres '!$B$5,0,ROUND(('Paramètres '!E$9*(MIN(V144,'Paramètres '!$B$10)-MIN(V144,'Paramètres '!$B$9))+'Paramètres '!E$10*(MIN(V144,'Paramètres '!$B$11)-MIN(V144,'Paramètres '!$B$10))+'Paramètres '!E$11*(MIN(V144,'Paramètres '!$B$12)-MIN(V144,'Paramètres '!$B$11))+'Paramètres '!E$12*(V144-MIN(V144,'Paramètres '!$B$12))),3))*J144/V144))</f>
        <v>0</v>
      </c>
      <c r="O144" s="102">
        <f>IF(W144=0,0,(IF(W144&lt;='Paramètres '!$B$5,0,ROUND(('Paramètres '!F$9*(MIN(W144,'Paramètres '!$B$10)-MIN(W144,'Paramètres '!$B$9))+'Paramètres '!F$10*(MIN(W144,'Paramètres '!$B$11)-MIN(W144,'Paramètres '!$B$10))+'Paramètres '!F$11*(MIN(W144,'Paramètres '!$B$12)-MIN(W144,'Paramètres '!$B$11))+'Paramètres '!F$12*(W144-MIN(W144,'Paramètres '!$B$12))),3))*K144/W144))</f>
        <v>0</v>
      </c>
      <c r="P144" s="103"/>
      <c r="Q144" s="103"/>
      <c r="R144" s="103"/>
      <c r="S144" s="103"/>
      <c r="T144" s="102">
        <f t="shared" si="359"/>
        <v>0</v>
      </c>
      <c r="U144" s="102">
        <f t="shared" si="360"/>
        <v>0</v>
      </c>
      <c r="V144" s="102">
        <f t="shared" si="361"/>
        <v>0</v>
      </c>
      <c r="W144" s="102">
        <f t="shared" si="362"/>
        <v>0</v>
      </c>
      <c r="X144" s="104">
        <f t="shared" si="363"/>
        <v>0</v>
      </c>
      <c r="Z144" s="52">
        <f t="shared" si="364"/>
        <v>0</v>
      </c>
      <c r="AA144" s="52">
        <f t="shared" si="365"/>
        <v>0</v>
      </c>
      <c r="AB144" s="52">
        <f t="shared" si="366"/>
        <v>0</v>
      </c>
      <c r="AC144" s="52">
        <f t="shared" si="367"/>
        <v>0</v>
      </c>
      <c r="AE144" s="52">
        <f t="shared" si="368"/>
        <v>0</v>
      </c>
      <c r="AF144" s="52">
        <f t="shared" si="369"/>
        <v>0</v>
      </c>
      <c r="AG144" s="52">
        <f t="shared" si="370"/>
        <v>0</v>
      </c>
      <c r="AH144" s="52">
        <f t="shared" si="371"/>
        <v>0</v>
      </c>
      <c r="AJ144" s="52">
        <f t="shared" si="372"/>
        <v>0</v>
      </c>
      <c r="AK144" s="52">
        <f t="shared" si="373"/>
        <v>0</v>
      </c>
      <c r="AL144" s="52">
        <f t="shared" si="374"/>
        <v>0</v>
      </c>
      <c r="AM144" s="52">
        <f t="shared" si="375"/>
        <v>0</v>
      </c>
      <c r="AO144" s="31">
        <v>1</v>
      </c>
      <c r="AQ144" s="31"/>
    </row>
    <row r="145" spans="2:43" ht="54" customHeight="1" x14ac:dyDescent="0.35">
      <c r="B145" s="184">
        <v>140</v>
      </c>
      <c r="C145" s="54" t="s">
        <v>249</v>
      </c>
      <c r="D145" s="50" t="s">
        <v>53</v>
      </c>
      <c r="E145" s="51" t="s">
        <v>187</v>
      </c>
      <c r="F145" s="54" t="s">
        <v>119</v>
      </c>
      <c r="G145" s="53"/>
      <c r="H145" s="99"/>
      <c r="I145" s="99"/>
      <c r="J145" s="99"/>
      <c r="K145" s="99"/>
      <c r="L145" s="102">
        <f>IF(T145=0,0,(IF(T145&lt;='Paramètres '!$B$5,0,ROUND(('Paramètres '!C$9*(MIN(T145,'Paramètres '!$B$10)-MIN(T145,'Paramètres '!$B$9))+'Paramètres '!C$10*(MIN(T145,'Paramètres '!$B$11)-MIN(T145,'Paramètres '!$B$10))+'Paramètres '!C$11*(MIN(T145,'Paramètres '!$B$12)-MIN(T145,'Paramètres '!$B$11))+'Paramètres '!C$12*(T145-MIN(T145,'Paramètres '!$B$12))),3))*H145/T145))</f>
        <v>0</v>
      </c>
      <c r="M145" s="102">
        <f>IF(U145=0,0,(IF(U145&lt;='Paramètres '!$B$5,0,ROUND(('Paramètres '!D$9*(MIN(U145,'Paramètres '!$B$10)-MIN(U145,'Paramètres '!$B$9))+'Paramètres '!D$10*(MIN(U145,'Paramètres '!$B$11)-MIN(U145,'Paramètres '!$B$10))+'Paramètres '!D$11*(MIN(U145,'Paramètres '!$B$12)-MIN(U145,'Paramètres '!$B$11))+'Paramètres '!D$12*(U145-MIN(U145,'Paramètres '!$B$12))),3))*I145/U145))</f>
        <v>0</v>
      </c>
      <c r="N145" s="102">
        <f>IF(V145=0,0,(IF(V145&lt;='Paramètres '!$B$5,0,ROUND(('Paramètres '!E$9*(MIN(V145,'Paramètres '!$B$10)-MIN(V145,'Paramètres '!$B$9))+'Paramètres '!E$10*(MIN(V145,'Paramètres '!$B$11)-MIN(V145,'Paramètres '!$B$10))+'Paramètres '!E$11*(MIN(V145,'Paramètres '!$B$12)-MIN(V145,'Paramètres '!$B$11))+'Paramètres '!E$12*(V145-MIN(V145,'Paramètres '!$B$12))),3))*J145/V145))</f>
        <v>0</v>
      </c>
      <c r="O145" s="102">
        <f>IF(W145=0,0,(IF(W145&lt;='Paramètres '!$B$5,0,ROUND(('Paramètres '!F$9*(MIN(W145,'Paramètres '!$B$10)-MIN(W145,'Paramètres '!$B$9))+'Paramètres '!F$10*(MIN(W145,'Paramètres '!$B$11)-MIN(W145,'Paramètres '!$B$10))+'Paramètres '!F$11*(MIN(W145,'Paramètres '!$B$12)-MIN(W145,'Paramètres '!$B$11))+'Paramètres '!F$12*(W145-MIN(W145,'Paramètres '!$B$12))),3))*K145/W145))</f>
        <v>0</v>
      </c>
      <c r="P145" s="103"/>
      <c r="Q145" s="103"/>
      <c r="R145" s="103"/>
      <c r="S145" s="103"/>
      <c r="T145" s="102">
        <f t="shared" si="359"/>
        <v>0</v>
      </c>
      <c r="U145" s="102">
        <f t="shared" si="360"/>
        <v>0</v>
      </c>
      <c r="V145" s="102">
        <f t="shared" si="361"/>
        <v>0</v>
      </c>
      <c r="W145" s="102">
        <f t="shared" si="362"/>
        <v>0</v>
      </c>
      <c r="X145" s="104">
        <f t="shared" si="363"/>
        <v>0</v>
      </c>
      <c r="Z145" s="52">
        <f t="shared" si="364"/>
        <v>0</v>
      </c>
      <c r="AA145" s="52">
        <f t="shared" si="365"/>
        <v>0</v>
      </c>
      <c r="AB145" s="52">
        <f t="shared" si="366"/>
        <v>0</v>
      </c>
      <c r="AC145" s="52">
        <f t="shared" si="367"/>
        <v>0</v>
      </c>
      <c r="AE145" s="52">
        <f t="shared" si="368"/>
        <v>0</v>
      </c>
      <c r="AF145" s="52">
        <f t="shared" si="369"/>
        <v>0</v>
      </c>
      <c r="AG145" s="52">
        <f t="shared" si="370"/>
        <v>0</v>
      </c>
      <c r="AH145" s="52">
        <f t="shared" si="371"/>
        <v>0</v>
      </c>
      <c r="AJ145" s="52">
        <f t="shared" si="372"/>
        <v>0</v>
      </c>
      <c r="AK145" s="52">
        <f t="shared" si="373"/>
        <v>0</v>
      </c>
      <c r="AL145" s="52">
        <f t="shared" si="374"/>
        <v>0</v>
      </c>
      <c r="AM145" s="52">
        <f t="shared" si="375"/>
        <v>0</v>
      </c>
      <c r="AO145" s="31">
        <v>1</v>
      </c>
      <c r="AQ145" s="31"/>
    </row>
    <row r="146" spans="2:43" ht="54" customHeight="1" x14ac:dyDescent="0.35">
      <c r="B146" s="184">
        <v>141</v>
      </c>
      <c r="C146" s="54" t="s">
        <v>250</v>
      </c>
      <c r="D146" s="50" t="s">
        <v>54</v>
      </c>
      <c r="E146" s="51" t="s">
        <v>187</v>
      </c>
      <c r="F146" s="54" t="s">
        <v>120</v>
      </c>
      <c r="G146" s="53"/>
      <c r="H146" s="99"/>
      <c r="I146" s="99"/>
      <c r="J146" s="99"/>
      <c r="K146" s="99"/>
      <c r="L146" s="102">
        <f>IF(T146=0,0,(IF(T146&lt;='Paramètres '!$B$5,0,ROUND(('Paramètres '!C$9*(MIN(T146,'Paramètres '!$B$10)-MIN(T146,'Paramètres '!$B$9))+'Paramètres '!C$10*(MIN(T146,'Paramètres '!$B$11)-MIN(T146,'Paramètres '!$B$10))+'Paramètres '!C$11*(MIN(T146,'Paramètres '!$B$12)-MIN(T146,'Paramètres '!$B$11))+'Paramètres '!C$12*(T146-MIN(T146,'Paramètres '!$B$12))),3))*H146/T146))</f>
        <v>0</v>
      </c>
      <c r="M146" s="102">
        <f>IF(U146=0,0,(IF(U146&lt;='Paramètres '!$B$5,0,ROUND(('Paramètres '!D$9*(MIN(U146,'Paramètres '!$B$10)-MIN(U146,'Paramètres '!$B$9))+'Paramètres '!D$10*(MIN(U146,'Paramètres '!$B$11)-MIN(U146,'Paramètres '!$B$10))+'Paramètres '!D$11*(MIN(U146,'Paramètres '!$B$12)-MIN(U146,'Paramètres '!$B$11))+'Paramètres '!D$12*(U146-MIN(U146,'Paramètres '!$B$12))),3))*I146/U146))</f>
        <v>0</v>
      </c>
      <c r="N146" s="102">
        <f>IF(V146=0,0,(IF(V146&lt;='Paramètres '!$B$5,0,ROUND(('Paramètres '!E$9*(MIN(V146,'Paramètres '!$B$10)-MIN(V146,'Paramètres '!$B$9))+'Paramètres '!E$10*(MIN(V146,'Paramètres '!$B$11)-MIN(V146,'Paramètres '!$B$10))+'Paramètres '!E$11*(MIN(V146,'Paramètres '!$B$12)-MIN(V146,'Paramètres '!$B$11))+'Paramètres '!E$12*(V146-MIN(V146,'Paramètres '!$B$12))),3))*J146/V146))</f>
        <v>0</v>
      </c>
      <c r="O146" s="102">
        <f>IF(W146=0,0,(IF(W146&lt;='Paramètres '!$B$5,0,ROUND(('Paramètres '!F$9*(MIN(W146,'Paramètres '!$B$10)-MIN(W146,'Paramètres '!$B$9))+'Paramètres '!F$10*(MIN(W146,'Paramètres '!$B$11)-MIN(W146,'Paramètres '!$B$10))+'Paramètres '!F$11*(MIN(W146,'Paramètres '!$B$12)-MIN(W146,'Paramètres '!$B$11))+'Paramètres '!F$12*(W146-MIN(W146,'Paramètres '!$B$12))),3))*K146/W146))</f>
        <v>0</v>
      </c>
      <c r="P146" s="103"/>
      <c r="Q146" s="103"/>
      <c r="R146" s="103"/>
      <c r="S146" s="103"/>
      <c r="T146" s="102">
        <f t="shared" si="359"/>
        <v>0</v>
      </c>
      <c r="U146" s="102">
        <f t="shared" si="360"/>
        <v>0</v>
      </c>
      <c r="V146" s="102">
        <f t="shared" si="361"/>
        <v>0</v>
      </c>
      <c r="W146" s="102">
        <f t="shared" si="362"/>
        <v>0</v>
      </c>
      <c r="X146" s="104">
        <f t="shared" si="363"/>
        <v>0</v>
      </c>
      <c r="Z146" s="52">
        <f t="shared" si="364"/>
        <v>0</v>
      </c>
      <c r="AA146" s="52">
        <f t="shared" si="365"/>
        <v>0</v>
      </c>
      <c r="AB146" s="52">
        <f t="shared" si="366"/>
        <v>0</v>
      </c>
      <c r="AC146" s="52">
        <f t="shared" si="367"/>
        <v>0</v>
      </c>
      <c r="AE146" s="52">
        <f t="shared" si="368"/>
        <v>0</v>
      </c>
      <c r="AF146" s="52">
        <f t="shared" si="369"/>
        <v>0</v>
      </c>
      <c r="AG146" s="52">
        <f t="shared" si="370"/>
        <v>0</v>
      </c>
      <c r="AH146" s="52">
        <f t="shared" si="371"/>
        <v>0</v>
      </c>
      <c r="AJ146" s="52">
        <f t="shared" si="372"/>
        <v>0</v>
      </c>
      <c r="AK146" s="52">
        <f t="shared" si="373"/>
        <v>0</v>
      </c>
      <c r="AL146" s="52">
        <f t="shared" si="374"/>
        <v>0</v>
      </c>
      <c r="AM146" s="52">
        <f t="shared" si="375"/>
        <v>0</v>
      </c>
      <c r="AO146" s="31">
        <v>1</v>
      </c>
      <c r="AQ146" s="31"/>
    </row>
    <row r="147" spans="2:43" ht="54" customHeight="1" x14ac:dyDescent="0.35">
      <c r="B147" s="184">
        <v>142</v>
      </c>
      <c r="C147" s="54" t="s">
        <v>251</v>
      </c>
      <c r="D147" s="50" t="s">
        <v>55</v>
      </c>
      <c r="E147" s="51" t="s">
        <v>167</v>
      </c>
      <c r="F147" s="54" t="s">
        <v>655</v>
      </c>
      <c r="G147" s="53"/>
      <c r="H147" s="99"/>
      <c r="I147" s="99"/>
      <c r="J147" s="99"/>
      <c r="K147" s="99"/>
      <c r="L147" s="102">
        <f>IF(T147=0,0,(IF(T147&lt;='Paramètres '!$B$5,0,ROUND(('Paramètres '!C$9*(MIN(T147,'Paramètres '!$B$10)-MIN(T147,'Paramètres '!$B$9))+'Paramètres '!C$10*(MIN(T147,'Paramètres '!$B$11)-MIN(T147,'Paramètres '!$B$10))+'Paramètres '!C$11*(MIN(T147,'Paramètres '!$B$12)-MIN(T147,'Paramètres '!$B$11))+'Paramètres '!C$12*(T147-MIN(T147,'Paramètres '!$B$12))),3))*H147/T147))</f>
        <v>0</v>
      </c>
      <c r="M147" s="102">
        <f>IF(U147=0,0,(IF(U147&lt;='Paramètres '!$B$5,0,ROUND(('Paramètres '!D$9*(MIN(U147,'Paramètres '!$B$10)-MIN(U147,'Paramètres '!$B$9))+'Paramètres '!D$10*(MIN(U147,'Paramètres '!$B$11)-MIN(U147,'Paramètres '!$B$10))+'Paramètres '!D$11*(MIN(U147,'Paramètres '!$B$12)-MIN(U147,'Paramètres '!$B$11))+'Paramètres '!D$12*(U147-MIN(U147,'Paramètres '!$B$12))),3))*I147/U147))</f>
        <v>0</v>
      </c>
      <c r="N147" s="102">
        <f>IF(V147=0,0,(IF(V147&lt;='Paramètres '!$B$5,0,ROUND(('Paramètres '!E$9*(MIN(V147,'Paramètres '!$B$10)-MIN(V147,'Paramètres '!$B$9))+'Paramètres '!E$10*(MIN(V147,'Paramètres '!$B$11)-MIN(V147,'Paramètres '!$B$10))+'Paramètres '!E$11*(MIN(V147,'Paramètres '!$B$12)-MIN(V147,'Paramètres '!$B$11))+'Paramètres '!E$12*(V147-MIN(V147,'Paramètres '!$B$12))),3))*J147/V147))</f>
        <v>0</v>
      </c>
      <c r="O147" s="102">
        <f>IF(W147=0,0,(IF(W147&lt;='Paramètres '!$B$5,0,ROUND(('Paramètres '!F$9*(MIN(W147,'Paramètres '!$B$10)-MIN(W147,'Paramètres '!$B$9))+'Paramètres '!F$10*(MIN(W147,'Paramètres '!$B$11)-MIN(W147,'Paramètres '!$B$10))+'Paramètres '!F$11*(MIN(W147,'Paramètres '!$B$12)-MIN(W147,'Paramètres '!$B$11))+'Paramètres '!F$12*(W147-MIN(W147,'Paramètres '!$B$12))),3))*K147/W147))</f>
        <v>0</v>
      </c>
      <c r="P147" s="103"/>
      <c r="Q147" s="103"/>
      <c r="R147" s="103"/>
      <c r="S147" s="103"/>
      <c r="T147" s="102">
        <f t="shared" si="359"/>
        <v>0</v>
      </c>
      <c r="U147" s="102">
        <f t="shared" si="360"/>
        <v>0</v>
      </c>
      <c r="V147" s="102">
        <f t="shared" si="361"/>
        <v>0</v>
      </c>
      <c r="W147" s="102">
        <f t="shared" si="362"/>
        <v>0</v>
      </c>
      <c r="X147" s="104">
        <f t="shared" si="363"/>
        <v>0</v>
      </c>
      <c r="Z147" s="52">
        <f t="shared" si="364"/>
        <v>0</v>
      </c>
      <c r="AA147" s="52">
        <f t="shared" si="365"/>
        <v>0</v>
      </c>
      <c r="AB147" s="52">
        <f t="shared" si="366"/>
        <v>0</v>
      </c>
      <c r="AC147" s="52">
        <f t="shared" si="367"/>
        <v>0</v>
      </c>
      <c r="AE147" s="52">
        <f t="shared" si="368"/>
        <v>0</v>
      </c>
      <c r="AF147" s="52">
        <f t="shared" si="369"/>
        <v>0</v>
      </c>
      <c r="AG147" s="52">
        <f t="shared" si="370"/>
        <v>0</v>
      </c>
      <c r="AH147" s="52">
        <f t="shared" si="371"/>
        <v>0</v>
      </c>
      <c r="AJ147" s="52">
        <f t="shared" si="372"/>
        <v>0</v>
      </c>
      <c r="AK147" s="52">
        <f t="shared" si="373"/>
        <v>0</v>
      </c>
      <c r="AL147" s="52">
        <f t="shared" si="374"/>
        <v>0</v>
      </c>
      <c r="AM147" s="52">
        <f t="shared" si="375"/>
        <v>0</v>
      </c>
      <c r="AO147" s="31">
        <v>1</v>
      </c>
      <c r="AQ147" s="31"/>
    </row>
    <row r="148" spans="2:43" ht="54" customHeight="1" x14ac:dyDescent="0.35">
      <c r="B148" s="184">
        <v>143</v>
      </c>
      <c r="C148" s="54" t="s">
        <v>160</v>
      </c>
      <c r="D148" s="50" t="s">
        <v>56</v>
      </c>
      <c r="E148" s="51" t="s">
        <v>167</v>
      </c>
      <c r="F148" s="54" t="s">
        <v>121</v>
      </c>
      <c r="G148" s="53"/>
      <c r="H148" s="99"/>
      <c r="I148" s="99"/>
      <c r="J148" s="99"/>
      <c r="K148" s="99"/>
      <c r="L148" s="102">
        <f>IF(T148=0,0,(IF(T148&lt;='Paramètres '!$B$5,0,ROUND(('Paramètres '!C$9*(MIN(T148,'Paramètres '!$B$10)-MIN(T148,'Paramètres '!$B$9))+'Paramètres '!C$10*(MIN(T148,'Paramètres '!$B$11)-MIN(T148,'Paramètres '!$B$10))+'Paramètres '!C$11*(MIN(T148,'Paramètres '!$B$12)-MIN(T148,'Paramètres '!$B$11))+'Paramètres '!C$12*(T148-MIN(T148,'Paramètres '!$B$12))),3))*H148/T148))</f>
        <v>0</v>
      </c>
      <c r="M148" s="102">
        <f>IF(U148=0,0,(IF(U148&lt;='Paramètres '!$B$5,0,ROUND(('Paramètres '!D$9*(MIN(U148,'Paramètres '!$B$10)-MIN(U148,'Paramètres '!$B$9))+'Paramètres '!D$10*(MIN(U148,'Paramètres '!$B$11)-MIN(U148,'Paramètres '!$B$10))+'Paramètres '!D$11*(MIN(U148,'Paramètres '!$B$12)-MIN(U148,'Paramètres '!$B$11))+'Paramètres '!D$12*(U148-MIN(U148,'Paramètres '!$B$12))),3))*I148/U148))</f>
        <v>0</v>
      </c>
      <c r="N148" s="102">
        <f>IF(V148=0,0,(IF(V148&lt;='Paramètres '!$B$5,0,ROUND(('Paramètres '!E$9*(MIN(V148,'Paramètres '!$B$10)-MIN(V148,'Paramètres '!$B$9))+'Paramètres '!E$10*(MIN(V148,'Paramètres '!$B$11)-MIN(V148,'Paramètres '!$B$10))+'Paramètres '!E$11*(MIN(V148,'Paramètres '!$B$12)-MIN(V148,'Paramètres '!$B$11))+'Paramètres '!E$12*(V148-MIN(V148,'Paramètres '!$B$12))),3))*J148/V148))</f>
        <v>0</v>
      </c>
      <c r="O148" s="102">
        <f>IF(W148=0,0,(IF(W148&lt;='Paramètres '!$B$5,0,ROUND(('Paramètres '!F$9*(MIN(W148,'Paramètres '!$B$10)-MIN(W148,'Paramètres '!$B$9))+'Paramètres '!F$10*(MIN(W148,'Paramètres '!$B$11)-MIN(W148,'Paramètres '!$B$10))+'Paramètres '!F$11*(MIN(W148,'Paramètres '!$B$12)-MIN(W148,'Paramètres '!$B$11))+'Paramètres '!F$12*(W148-MIN(W148,'Paramètres '!$B$12))),3))*K148/W148))</f>
        <v>0</v>
      </c>
      <c r="P148" s="103"/>
      <c r="Q148" s="103"/>
      <c r="R148" s="103"/>
      <c r="S148" s="103"/>
      <c r="T148" s="102">
        <f t="shared" si="359"/>
        <v>0</v>
      </c>
      <c r="U148" s="102">
        <f t="shared" si="360"/>
        <v>0</v>
      </c>
      <c r="V148" s="102">
        <f t="shared" si="361"/>
        <v>0</v>
      </c>
      <c r="W148" s="102">
        <f t="shared" si="362"/>
        <v>0</v>
      </c>
      <c r="X148" s="104">
        <f t="shared" si="363"/>
        <v>0</v>
      </c>
      <c r="Z148" s="52">
        <f t="shared" si="364"/>
        <v>0</v>
      </c>
      <c r="AA148" s="52">
        <f t="shared" si="365"/>
        <v>0</v>
      </c>
      <c r="AB148" s="52">
        <f t="shared" si="366"/>
        <v>0</v>
      </c>
      <c r="AC148" s="52">
        <f t="shared" si="367"/>
        <v>0</v>
      </c>
      <c r="AE148" s="52">
        <f t="shared" si="368"/>
        <v>0</v>
      </c>
      <c r="AF148" s="52">
        <f t="shared" si="369"/>
        <v>0</v>
      </c>
      <c r="AG148" s="52">
        <f t="shared" si="370"/>
        <v>0</v>
      </c>
      <c r="AH148" s="52">
        <f t="shared" si="371"/>
        <v>0</v>
      </c>
      <c r="AJ148" s="52">
        <f t="shared" si="372"/>
        <v>0</v>
      </c>
      <c r="AK148" s="52">
        <f t="shared" si="373"/>
        <v>0</v>
      </c>
      <c r="AL148" s="52">
        <f t="shared" si="374"/>
        <v>0</v>
      </c>
      <c r="AM148" s="52">
        <f t="shared" si="375"/>
        <v>0</v>
      </c>
      <c r="AO148" s="31">
        <v>1</v>
      </c>
      <c r="AQ148" s="31"/>
    </row>
    <row r="149" spans="2:43" ht="54" customHeight="1" x14ac:dyDescent="0.35">
      <c r="B149" s="184">
        <v>144</v>
      </c>
      <c r="C149" s="54" t="s">
        <v>515</v>
      </c>
      <c r="D149" s="50" t="s">
        <v>57</v>
      </c>
      <c r="E149" s="51" t="s">
        <v>187</v>
      </c>
      <c r="F149" s="54" t="s">
        <v>122</v>
      </c>
      <c r="G149" s="53"/>
      <c r="H149" s="99"/>
      <c r="I149" s="99"/>
      <c r="J149" s="99"/>
      <c r="K149" s="99"/>
      <c r="L149" s="102">
        <f>IF(T149=0,0,(IF(T149&lt;='Paramètres '!$B$5,0,ROUND(('Paramètres '!C$9*(MIN(T149,'Paramètres '!$B$10)-MIN(T149,'Paramètres '!$B$9))+'Paramètres '!C$10*(MIN(T149,'Paramètres '!$B$11)-MIN(T149,'Paramètres '!$B$10))+'Paramètres '!C$11*(MIN(T149,'Paramètres '!$B$12)-MIN(T149,'Paramètres '!$B$11))+'Paramètres '!C$12*(T149-MIN(T149,'Paramètres '!$B$12))),3))*H149/T149))</f>
        <v>0</v>
      </c>
      <c r="M149" s="102">
        <f>IF(U149=0,0,(IF(U149&lt;='Paramètres '!$B$5,0,ROUND(('Paramètres '!D$9*(MIN(U149,'Paramètres '!$B$10)-MIN(U149,'Paramètres '!$B$9))+'Paramètres '!D$10*(MIN(U149,'Paramètres '!$B$11)-MIN(U149,'Paramètres '!$B$10))+'Paramètres '!D$11*(MIN(U149,'Paramètres '!$B$12)-MIN(U149,'Paramètres '!$B$11))+'Paramètres '!D$12*(U149-MIN(U149,'Paramètres '!$B$12))),3))*I149/U149))</f>
        <v>0</v>
      </c>
      <c r="N149" s="102">
        <f>IF(V149=0,0,(IF(V149&lt;='Paramètres '!$B$5,0,ROUND(('Paramètres '!E$9*(MIN(V149,'Paramètres '!$B$10)-MIN(V149,'Paramètres '!$B$9))+'Paramètres '!E$10*(MIN(V149,'Paramètres '!$B$11)-MIN(V149,'Paramètres '!$B$10))+'Paramètres '!E$11*(MIN(V149,'Paramètres '!$B$12)-MIN(V149,'Paramètres '!$B$11))+'Paramètres '!E$12*(V149-MIN(V149,'Paramètres '!$B$12))),3))*J149/V149))</f>
        <v>0</v>
      </c>
      <c r="O149" s="102">
        <f>IF(W149=0,0,(IF(W149&lt;='Paramètres '!$B$5,0,ROUND(('Paramètres '!F$9*(MIN(W149,'Paramètres '!$B$10)-MIN(W149,'Paramètres '!$B$9))+'Paramètres '!F$10*(MIN(W149,'Paramètres '!$B$11)-MIN(W149,'Paramètres '!$B$10))+'Paramètres '!F$11*(MIN(W149,'Paramètres '!$B$12)-MIN(W149,'Paramètres '!$B$11))+'Paramètres '!F$12*(W149-MIN(W149,'Paramètres '!$B$12))),3))*K149/W149))</f>
        <v>0</v>
      </c>
      <c r="P149" s="103"/>
      <c r="Q149" s="103"/>
      <c r="R149" s="103"/>
      <c r="S149" s="103"/>
      <c r="T149" s="102">
        <f t="shared" si="359"/>
        <v>0</v>
      </c>
      <c r="U149" s="102">
        <f t="shared" si="360"/>
        <v>0</v>
      </c>
      <c r="V149" s="102">
        <f t="shared" si="361"/>
        <v>0</v>
      </c>
      <c r="W149" s="102">
        <f t="shared" si="362"/>
        <v>0</v>
      </c>
      <c r="X149" s="104">
        <f t="shared" si="363"/>
        <v>0</v>
      </c>
      <c r="Z149" s="52">
        <f t="shared" si="364"/>
        <v>0</v>
      </c>
      <c r="AA149" s="52">
        <f t="shared" si="365"/>
        <v>0</v>
      </c>
      <c r="AB149" s="52">
        <f t="shared" si="366"/>
        <v>0</v>
      </c>
      <c r="AC149" s="52">
        <f t="shared" si="367"/>
        <v>0</v>
      </c>
      <c r="AE149" s="52">
        <f t="shared" si="368"/>
        <v>0</v>
      </c>
      <c r="AF149" s="52">
        <f t="shared" si="369"/>
        <v>0</v>
      </c>
      <c r="AG149" s="52">
        <f t="shared" si="370"/>
        <v>0</v>
      </c>
      <c r="AH149" s="52">
        <f t="shared" si="371"/>
        <v>0</v>
      </c>
      <c r="AJ149" s="52">
        <f t="shared" si="372"/>
        <v>0</v>
      </c>
      <c r="AK149" s="52">
        <f t="shared" si="373"/>
        <v>0</v>
      </c>
      <c r="AL149" s="52">
        <f t="shared" si="374"/>
        <v>0</v>
      </c>
      <c r="AM149" s="52">
        <f t="shared" si="375"/>
        <v>0</v>
      </c>
      <c r="AO149" s="31">
        <v>1</v>
      </c>
      <c r="AQ149" s="31"/>
    </row>
    <row r="150" spans="2:43" ht="54" customHeight="1" thickBot="1" x14ac:dyDescent="0.4">
      <c r="B150" s="259">
        <v>145</v>
      </c>
      <c r="C150" s="156" t="s">
        <v>948</v>
      </c>
      <c r="D150" s="157" t="s">
        <v>58</v>
      </c>
      <c r="E150" s="158" t="s">
        <v>252</v>
      </c>
      <c r="F150" s="156" t="s">
        <v>949</v>
      </c>
      <c r="G150" s="159"/>
      <c r="H150" s="160"/>
      <c r="I150" s="160"/>
      <c r="J150" s="160"/>
      <c r="K150" s="160"/>
      <c r="L150" s="161">
        <f>IF(T150=0,0,(IF(T150&lt;='Paramètres '!$B$5,0,ROUND(('Paramètres '!C$9*(MIN(T150,'Paramètres '!$B$10)-MIN(T150,'Paramètres '!$B$9))+'Paramètres '!C$10*(MIN(T150,'Paramètres '!$B$11)-MIN(T150,'Paramètres '!$B$10))+'Paramètres '!C$11*(MIN(T150,'Paramètres '!$B$12)-MIN(T150,'Paramètres '!$B$11))+'Paramètres '!C$12*(T150-MIN(T150,'Paramètres '!$B$12))),3))*H150/T150))</f>
        <v>0</v>
      </c>
      <c r="M150" s="161">
        <f>IF(U150=0,0,(IF(U150&lt;='Paramètres '!$B$5,0,ROUND(('Paramètres '!D$9*(MIN(U150,'Paramètres '!$B$10)-MIN(U150,'Paramètres '!$B$9))+'Paramètres '!D$10*(MIN(U150,'Paramètres '!$B$11)-MIN(U150,'Paramètres '!$B$10))+'Paramètres '!D$11*(MIN(U150,'Paramètres '!$B$12)-MIN(U150,'Paramètres '!$B$11))+'Paramètres '!D$12*(U150-MIN(U150,'Paramètres '!$B$12))),3))*I150/U150))</f>
        <v>0</v>
      </c>
      <c r="N150" s="161">
        <f>IF(V150=0,0,(IF(V150&lt;='Paramètres '!$B$5,0,ROUND(('Paramètres '!E$9*(MIN(V150,'Paramètres '!$B$10)-MIN(V150,'Paramètres '!$B$9))+'Paramètres '!E$10*(MIN(V150,'Paramètres '!$B$11)-MIN(V150,'Paramètres '!$B$10))+'Paramètres '!E$11*(MIN(V150,'Paramètres '!$B$12)-MIN(V150,'Paramètres '!$B$11))+'Paramètres '!E$12*(V150-MIN(V150,'Paramètres '!$B$12))),3))*J150/V150))</f>
        <v>0</v>
      </c>
      <c r="O150" s="161">
        <f>IF(W150=0,0,(IF(W150&lt;='Paramètres '!$B$5,0,ROUND(('Paramètres '!F$9*(MIN(W150,'Paramètres '!$B$10)-MIN(W150,'Paramètres '!$B$9))+'Paramètres '!F$10*(MIN(W150,'Paramètres '!$B$11)-MIN(W150,'Paramètres '!$B$10))+'Paramètres '!F$11*(MIN(W150,'Paramètres '!$B$12)-MIN(W150,'Paramètres '!$B$11))+'Paramètres '!F$12*(W150-MIN(W150,'Paramètres '!$B$12))),3))*K150/W150))</f>
        <v>0</v>
      </c>
      <c r="P150" s="162"/>
      <c r="Q150" s="162"/>
      <c r="R150" s="162"/>
      <c r="S150" s="162"/>
      <c r="T150" s="161">
        <f t="shared" si="359"/>
        <v>0</v>
      </c>
      <c r="U150" s="161">
        <f t="shared" si="360"/>
        <v>0</v>
      </c>
      <c r="V150" s="161">
        <f t="shared" si="361"/>
        <v>0</v>
      </c>
      <c r="W150" s="161">
        <f t="shared" si="362"/>
        <v>0</v>
      </c>
      <c r="X150" s="163">
        <f t="shared" si="363"/>
        <v>0</v>
      </c>
      <c r="Z150" s="52">
        <f t="shared" si="364"/>
        <v>0</v>
      </c>
      <c r="AA150" s="52">
        <f t="shared" si="365"/>
        <v>0</v>
      </c>
      <c r="AB150" s="52">
        <f t="shared" si="366"/>
        <v>0</v>
      </c>
      <c r="AC150" s="52">
        <f t="shared" si="367"/>
        <v>0</v>
      </c>
      <c r="AE150" s="52">
        <f t="shared" si="368"/>
        <v>0</v>
      </c>
      <c r="AF150" s="52">
        <f t="shared" si="369"/>
        <v>0</v>
      </c>
      <c r="AG150" s="52">
        <f t="shared" si="370"/>
        <v>0</v>
      </c>
      <c r="AH150" s="52">
        <f t="shared" si="371"/>
        <v>0</v>
      </c>
      <c r="AJ150" s="52">
        <f t="shared" si="372"/>
        <v>0</v>
      </c>
      <c r="AK150" s="52">
        <f t="shared" si="373"/>
        <v>0</v>
      </c>
      <c r="AL150" s="52">
        <f t="shared" si="374"/>
        <v>0</v>
      </c>
      <c r="AM150" s="52">
        <f t="shared" si="375"/>
        <v>0</v>
      </c>
      <c r="AO150" s="31">
        <v>1</v>
      </c>
      <c r="AQ150" s="31"/>
    </row>
    <row r="151" spans="2:43" ht="54" customHeight="1" x14ac:dyDescent="0.35">
      <c r="B151" s="204">
        <v>146</v>
      </c>
      <c r="C151" s="146" t="s">
        <v>516</v>
      </c>
      <c r="D151" s="147" t="s">
        <v>253</v>
      </c>
      <c r="E151" s="148" t="s">
        <v>298</v>
      </c>
      <c r="F151" s="250" t="s">
        <v>654</v>
      </c>
      <c r="G151" s="149"/>
      <c r="H151" s="150"/>
      <c r="I151" s="150"/>
      <c r="J151" s="150"/>
      <c r="K151" s="150"/>
      <c r="L151" s="152"/>
      <c r="M151" s="152"/>
      <c r="N151" s="152"/>
      <c r="O151" s="152"/>
      <c r="P151" s="153"/>
      <c r="Q151" s="153"/>
      <c r="R151" s="153"/>
      <c r="S151" s="153"/>
      <c r="T151" s="151">
        <f t="shared" si="359"/>
        <v>0</v>
      </c>
      <c r="U151" s="151">
        <f t="shared" si="360"/>
        <v>0</v>
      </c>
      <c r="V151" s="151"/>
      <c r="W151" s="151">
        <f t="shared" si="362"/>
        <v>0</v>
      </c>
      <c r="X151" s="154"/>
      <c r="Z151" s="52">
        <f t="shared" si="364"/>
        <v>0</v>
      </c>
      <c r="AA151" s="52">
        <f t="shared" si="365"/>
        <v>0</v>
      </c>
      <c r="AB151" s="52">
        <f t="shared" si="366"/>
        <v>0</v>
      </c>
      <c r="AC151" s="52">
        <f t="shared" si="367"/>
        <v>0</v>
      </c>
      <c r="AE151" s="52">
        <f t="shared" si="368"/>
        <v>0</v>
      </c>
      <c r="AF151" s="52">
        <f t="shared" si="369"/>
        <v>0</v>
      </c>
      <c r="AG151" s="52">
        <f t="shared" si="370"/>
        <v>0</v>
      </c>
      <c r="AH151" s="52">
        <f t="shared" si="371"/>
        <v>0</v>
      </c>
      <c r="AJ151" s="52">
        <f t="shared" si="372"/>
        <v>0</v>
      </c>
      <c r="AK151" s="52">
        <f t="shared" si="373"/>
        <v>0</v>
      </c>
      <c r="AL151" s="52">
        <f t="shared" si="374"/>
        <v>0</v>
      </c>
      <c r="AM151" s="52">
        <f t="shared" si="375"/>
        <v>0</v>
      </c>
      <c r="AO151" s="31">
        <v>1</v>
      </c>
      <c r="AQ151" s="31"/>
    </row>
    <row r="152" spans="2:43" ht="75" customHeight="1" x14ac:dyDescent="0.35">
      <c r="B152" s="240">
        <v>147</v>
      </c>
      <c r="C152" s="180" t="s">
        <v>516</v>
      </c>
      <c r="D152" s="50" t="s">
        <v>253</v>
      </c>
      <c r="E152" s="51" t="s">
        <v>298</v>
      </c>
      <c r="F152" s="54" t="s">
        <v>282</v>
      </c>
      <c r="G152" s="53"/>
      <c r="H152" s="99"/>
      <c r="I152" s="99"/>
      <c r="J152" s="99"/>
      <c r="K152" s="99"/>
      <c r="L152" s="105"/>
      <c r="M152" s="105"/>
      <c r="N152" s="105"/>
      <c r="O152" s="105"/>
      <c r="P152" s="103"/>
      <c r="Q152" s="103"/>
      <c r="R152" s="103"/>
      <c r="S152" s="103"/>
      <c r="T152" s="102">
        <f t="shared" si="359"/>
        <v>0</v>
      </c>
      <c r="U152" s="102">
        <f t="shared" si="360"/>
        <v>0</v>
      </c>
      <c r="V152" s="102"/>
      <c r="W152" s="102">
        <f t="shared" si="362"/>
        <v>0</v>
      </c>
      <c r="X152" s="155"/>
      <c r="Z152" s="52">
        <f t="shared" ref="Z152:Z162" si="451">IF(AND(H152&gt;0,P152=0),L152,0)</f>
        <v>0</v>
      </c>
      <c r="AA152" s="52">
        <f t="shared" ref="AA152:AA162" si="452">IF(AND(I152&gt;0,Q152=0),M152,0)</f>
        <v>0</v>
      </c>
      <c r="AB152" s="52">
        <f t="shared" ref="AB152:AB162" si="453">IF(AND(J152&gt;0,R152=0),N152,0)</f>
        <v>0</v>
      </c>
      <c r="AC152" s="52">
        <f t="shared" ref="AC152:AC162" si="454">IF(AND(K152&gt;0,S152=0),O152,0)</f>
        <v>0</v>
      </c>
      <c r="AE152" s="52">
        <f t="shared" ref="AE152:AE162" si="455">IF(AND(H152&gt;0,P152&gt;0),L152,0)</f>
        <v>0</v>
      </c>
      <c r="AF152" s="52">
        <f t="shared" ref="AF152:AF162" si="456">IF(AND(I152&gt;0,Q152&gt;0),M152,0)</f>
        <v>0</v>
      </c>
      <c r="AG152" s="52">
        <f t="shared" ref="AG152:AG162" si="457">IF(AND(J152&gt;0,R152&gt;0),N152,0)</f>
        <v>0</v>
      </c>
      <c r="AH152" s="52">
        <f t="shared" ref="AH152:AH162" si="458">IF(AND(K152&gt;0,S152&gt;0),O152,0)</f>
        <v>0</v>
      </c>
      <c r="AJ152" s="52">
        <f t="shared" ref="AJ152:AJ162" si="459">Z152+AE152</f>
        <v>0</v>
      </c>
      <c r="AK152" s="52">
        <f t="shared" ref="AK152:AK162" si="460">AA152+AF152</f>
        <v>0</v>
      </c>
      <c r="AL152" s="52">
        <f t="shared" ref="AL152:AL162" si="461">AB152+AG152</f>
        <v>0</v>
      </c>
      <c r="AM152" s="52">
        <f t="shared" ref="AM152:AM162" si="462">AC152+AH152</f>
        <v>0</v>
      </c>
      <c r="AO152" s="31">
        <v>1</v>
      </c>
      <c r="AQ152" s="31"/>
    </row>
    <row r="153" spans="2:43" ht="54" customHeight="1" x14ac:dyDescent="0.35">
      <c r="B153" s="240">
        <v>148</v>
      </c>
      <c r="C153" s="180" t="s">
        <v>516</v>
      </c>
      <c r="D153" s="50" t="s">
        <v>253</v>
      </c>
      <c r="E153" s="51" t="s">
        <v>298</v>
      </c>
      <c r="F153" s="54" t="s">
        <v>365</v>
      </c>
      <c r="G153" s="53"/>
      <c r="H153" s="99"/>
      <c r="I153" s="99"/>
      <c r="J153" s="99"/>
      <c r="K153" s="99"/>
      <c r="L153" s="105"/>
      <c r="M153" s="105"/>
      <c r="N153" s="105"/>
      <c r="O153" s="105"/>
      <c r="P153" s="103"/>
      <c r="Q153" s="103"/>
      <c r="R153" s="103"/>
      <c r="S153" s="103"/>
      <c r="T153" s="102">
        <f t="shared" si="359"/>
        <v>0</v>
      </c>
      <c r="U153" s="102">
        <f t="shared" si="360"/>
        <v>0</v>
      </c>
      <c r="V153" s="102"/>
      <c r="W153" s="102">
        <f t="shared" si="362"/>
        <v>0</v>
      </c>
      <c r="X153" s="155"/>
      <c r="Z153" s="52">
        <f t="shared" si="451"/>
        <v>0</v>
      </c>
      <c r="AA153" s="52">
        <f t="shared" si="452"/>
        <v>0</v>
      </c>
      <c r="AB153" s="52">
        <f t="shared" si="453"/>
        <v>0</v>
      </c>
      <c r="AC153" s="52">
        <f t="shared" si="454"/>
        <v>0</v>
      </c>
      <c r="AE153" s="52">
        <f t="shared" si="455"/>
        <v>0</v>
      </c>
      <c r="AF153" s="52">
        <f t="shared" si="456"/>
        <v>0</v>
      </c>
      <c r="AG153" s="52">
        <f t="shared" si="457"/>
        <v>0</v>
      </c>
      <c r="AH153" s="52">
        <f t="shared" si="458"/>
        <v>0</v>
      </c>
      <c r="AJ153" s="52">
        <f t="shared" si="459"/>
        <v>0</v>
      </c>
      <c r="AK153" s="52">
        <f t="shared" si="460"/>
        <v>0</v>
      </c>
      <c r="AL153" s="52">
        <f t="shared" si="461"/>
        <v>0</v>
      </c>
      <c r="AM153" s="52">
        <f t="shared" si="462"/>
        <v>0</v>
      </c>
      <c r="AO153" s="31">
        <v>1</v>
      </c>
      <c r="AQ153" s="31"/>
    </row>
    <row r="154" spans="2:43" ht="54" customHeight="1" x14ac:dyDescent="0.35">
      <c r="B154" s="240">
        <v>149</v>
      </c>
      <c r="C154" s="180" t="s">
        <v>516</v>
      </c>
      <c r="D154" s="50" t="s">
        <v>253</v>
      </c>
      <c r="E154" s="51" t="s">
        <v>298</v>
      </c>
      <c r="F154" s="54" t="s">
        <v>517</v>
      </c>
      <c r="G154" s="53"/>
      <c r="H154" s="99"/>
      <c r="I154" s="99"/>
      <c r="J154" s="99"/>
      <c r="K154" s="99"/>
      <c r="L154" s="105"/>
      <c r="M154" s="105"/>
      <c r="N154" s="105"/>
      <c r="O154" s="105"/>
      <c r="P154" s="103"/>
      <c r="Q154" s="103"/>
      <c r="R154" s="103"/>
      <c r="S154" s="103"/>
      <c r="T154" s="102">
        <f t="shared" ref="T154:T158" si="463">ROUND(P154+H154,3)</f>
        <v>0</v>
      </c>
      <c r="U154" s="102">
        <f t="shared" ref="U154:U158" si="464">ROUND(Q154+I154,3)</f>
        <v>0</v>
      </c>
      <c r="V154" s="102"/>
      <c r="W154" s="102">
        <f t="shared" ref="W154:W158" si="465">ROUND(S154+K154,3)</f>
        <v>0</v>
      </c>
      <c r="X154" s="155"/>
      <c r="Z154" s="52">
        <f t="shared" ref="Z154" si="466">IF(AND(H154&gt;0,P154=0),L154,0)</f>
        <v>0</v>
      </c>
      <c r="AA154" s="52">
        <f t="shared" ref="AA154" si="467">IF(AND(I154&gt;0,Q154=0),M154,0)</f>
        <v>0</v>
      </c>
      <c r="AB154" s="52">
        <f t="shared" ref="AB154" si="468">IF(AND(J154&gt;0,R154=0),N154,0)</f>
        <v>0</v>
      </c>
      <c r="AC154" s="52">
        <f t="shared" ref="AC154" si="469">IF(AND(K154&gt;0,S154=0),O154,0)</f>
        <v>0</v>
      </c>
      <c r="AE154" s="52">
        <f t="shared" ref="AE154" si="470">IF(AND(H154&gt;0,P154&gt;0),L154,0)</f>
        <v>0</v>
      </c>
      <c r="AF154" s="52">
        <f t="shared" ref="AF154" si="471">IF(AND(I154&gt;0,Q154&gt;0),M154,0)</f>
        <v>0</v>
      </c>
      <c r="AG154" s="52">
        <f t="shared" ref="AG154" si="472">IF(AND(J154&gt;0,R154&gt;0),N154,0)</f>
        <v>0</v>
      </c>
      <c r="AH154" s="52">
        <f t="shared" ref="AH154" si="473">IF(AND(K154&gt;0,S154&gt;0),O154,0)</f>
        <v>0</v>
      </c>
      <c r="AJ154" s="52">
        <f t="shared" ref="AJ154" si="474">Z154+AE154</f>
        <v>0</v>
      </c>
      <c r="AK154" s="52">
        <f t="shared" ref="AK154" si="475">AA154+AF154</f>
        <v>0</v>
      </c>
      <c r="AL154" s="52">
        <f t="shared" ref="AL154" si="476">AB154+AG154</f>
        <v>0</v>
      </c>
      <c r="AM154" s="52">
        <f t="shared" ref="AM154" si="477">AC154+AH154</f>
        <v>0</v>
      </c>
      <c r="AO154" s="31">
        <v>0</v>
      </c>
      <c r="AQ154" s="31"/>
    </row>
    <row r="155" spans="2:43" ht="54" customHeight="1" x14ac:dyDescent="0.35">
      <c r="B155" s="240">
        <v>150</v>
      </c>
      <c r="C155" s="180" t="s">
        <v>516</v>
      </c>
      <c r="D155" s="50" t="s">
        <v>253</v>
      </c>
      <c r="E155" s="51" t="s">
        <v>298</v>
      </c>
      <c r="F155" s="54" t="s">
        <v>366</v>
      </c>
      <c r="G155" s="53"/>
      <c r="H155" s="99"/>
      <c r="I155" s="99"/>
      <c r="J155" s="99"/>
      <c r="K155" s="99"/>
      <c r="L155" s="105"/>
      <c r="M155" s="105"/>
      <c r="N155" s="105"/>
      <c r="O155" s="105"/>
      <c r="P155" s="103"/>
      <c r="Q155" s="103"/>
      <c r="R155" s="103"/>
      <c r="S155" s="103"/>
      <c r="T155" s="102">
        <f t="shared" si="463"/>
        <v>0</v>
      </c>
      <c r="U155" s="102">
        <f t="shared" si="464"/>
        <v>0</v>
      </c>
      <c r="V155" s="102"/>
      <c r="W155" s="102">
        <f t="shared" si="465"/>
        <v>0</v>
      </c>
      <c r="X155" s="155"/>
      <c r="Z155" s="52">
        <f t="shared" si="451"/>
        <v>0</v>
      </c>
      <c r="AA155" s="52">
        <f t="shared" si="452"/>
        <v>0</v>
      </c>
      <c r="AB155" s="52">
        <f t="shared" si="453"/>
        <v>0</v>
      </c>
      <c r="AC155" s="52">
        <f t="shared" si="454"/>
        <v>0</v>
      </c>
      <c r="AE155" s="52">
        <f t="shared" si="455"/>
        <v>0</v>
      </c>
      <c r="AF155" s="52">
        <f t="shared" si="456"/>
        <v>0</v>
      </c>
      <c r="AG155" s="52">
        <f t="shared" si="457"/>
        <v>0</v>
      </c>
      <c r="AH155" s="52">
        <f t="shared" si="458"/>
        <v>0</v>
      </c>
      <c r="AJ155" s="52">
        <f t="shared" si="459"/>
        <v>0</v>
      </c>
      <c r="AK155" s="52">
        <f t="shared" si="460"/>
        <v>0</v>
      </c>
      <c r="AL155" s="52">
        <f t="shared" si="461"/>
        <v>0</v>
      </c>
      <c r="AM155" s="52">
        <f t="shared" si="462"/>
        <v>0</v>
      </c>
      <c r="AO155" s="31">
        <v>1</v>
      </c>
      <c r="AQ155" s="31"/>
    </row>
    <row r="156" spans="2:43" ht="54" customHeight="1" x14ac:dyDescent="0.35">
      <c r="B156" s="240">
        <v>151</v>
      </c>
      <c r="C156" s="180" t="s">
        <v>516</v>
      </c>
      <c r="D156" s="50" t="s">
        <v>253</v>
      </c>
      <c r="E156" s="51" t="s">
        <v>298</v>
      </c>
      <c r="F156" s="156" t="s">
        <v>518</v>
      </c>
      <c r="G156" s="159"/>
      <c r="H156" s="99"/>
      <c r="I156" s="99"/>
      <c r="J156" s="99"/>
      <c r="K156" s="99"/>
      <c r="L156" s="105"/>
      <c r="M156" s="105"/>
      <c r="N156" s="105"/>
      <c r="O156" s="105"/>
      <c r="P156" s="103"/>
      <c r="Q156" s="103"/>
      <c r="R156" s="103"/>
      <c r="S156" s="103"/>
      <c r="T156" s="102">
        <f t="shared" si="463"/>
        <v>0</v>
      </c>
      <c r="U156" s="102">
        <f t="shared" si="464"/>
        <v>0</v>
      </c>
      <c r="V156" s="102"/>
      <c r="W156" s="102">
        <f t="shared" si="465"/>
        <v>0</v>
      </c>
      <c r="X156" s="155"/>
      <c r="Z156" s="52">
        <f t="shared" ref="Z156:Z158" si="478">IF(AND(H156&gt;0,P156=0),L156,0)</f>
        <v>0</v>
      </c>
      <c r="AA156" s="52">
        <f t="shared" ref="AA156:AA158" si="479">IF(AND(I156&gt;0,Q156=0),M156,0)</f>
        <v>0</v>
      </c>
      <c r="AB156" s="52">
        <f t="shared" ref="AB156:AB158" si="480">IF(AND(J156&gt;0,R156=0),N156,0)</f>
        <v>0</v>
      </c>
      <c r="AC156" s="52">
        <f t="shared" ref="AC156:AC158" si="481">IF(AND(K156&gt;0,S156=0),O156,0)</f>
        <v>0</v>
      </c>
      <c r="AE156" s="52">
        <f t="shared" ref="AE156:AE158" si="482">IF(AND(H156&gt;0,P156&gt;0),L156,0)</f>
        <v>0</v>
      </c>
      <c r="AF156" s="52">
        <f t="shared" ref="AF156:AF158" si="483">IF(AND(I156&gt;0,Q156&gt;0),M156,0)</f>
        <v>0</v>
      </c>
      <c r="AG156" s="52">
        <f t="shared" ref="AG156:AG158" si="484">IF(AND(J156&gt;0,R156&gt;0),N156,0)</f>
        <v>0</v>
      </c>
      <c r="AH156" s="52">
        <f t="shared" ref="AH156:AH158" si="485">IF(AND(K156&gt;0,S156&gt;0),O156,0)</f>
        <v>0</v>
      </c>
      <c r="AJ156" s="52">
        <f t="shared" ref="AJ156:AJ158" si="486">Z156+AE156</f>
        <v>0</v>
      </c>
      <c r="AK156" s="52">
        <f t="shared" ref="AK156:AK158" si="487">AA156+AF156</f>
        <v>0</v>
      </c>
      <c r="AL156" s="52">
        <f t="shared" ref="AL156:AL158" si="488">AB156+AG156</f>
        <v>0</v>
      </c>
      <c r="AM156" s="52">
        <f t="shared" ref="AM156:AM158" si="489">AC156+AH156</f>
        <v>0</v>
      </c>
      <c r="AO156" s="31">
        <v>1</v>
      </c>
      <c r="AQ156" s="31"/>
    </row>
    <row r="157" spans="2:43" ht="54" customHeight="1" x14ac:dyDescent="0.35">
      <c r="B157" s="240">
        <v>152</v>
      </c>
      <c r="C157" s="180" t="s">
        <v>516</v>
      </c>
      <c r="D157" s="50" t="s">
        <v>253</v>
      </c>
      <c r="E157" s="51" t="s">
        <v>298</v>
      </c>
      <c r="F157" s="156" t="s">
        <v>519</v>
      </c>
      <c r="G157" s="159"/>
      <c r="H157" s="99"/>
      <c r="I157" s="99"/>
      <c r="J157" s="99"/>
      <c r="K157" s="99"/>
      <c r="L157" s="105"/>
      <c r="M157" s="105"/>
      <c r="N157" s="105"/>
      <c r="O157" s="105"/>
      <c r="P157" s="103"/>
      <c r="Q157" s="103"/>
      <c r="R157" s="103"/>
      <c r="S157" s="103"/>
      <c r="T157" s="102">
        <f t="shared" si="463"/>
        <v>0</v>
      </c>
      <c r="U157" s="102">
        <f t="shared" si="464"/>
        <v>0</v>
      </c>
      <c r="V157" s="102"/>
      <c r="W157" s="102">
        <f t="shared" si="465"/>
        <v>0</v>
      </c>
      <c r="X157" s="155"/>
      <c r="Z157" s="52">
        <f t="shared" si="478"/>
        <v>0</v>
      </c>
      <c r="AA157" s="52">
        <f t="shared" si="479"/>
        <v>0</v>
      </c>
      <c r="AB157" s="52">
        <f t="shared" si="480"/>
        <v>0</v>
      </c>
      <c r="AC157" s="52">
        <f t="shared" si="481"/>
        <v>0</v>
      </c>
      <c r="AE157" s="52">
        <f t="shared" si="482"/>
        <v>0</v>
      </c>
      <c r="AF157" s="52">
        <f t="shared" si="483"/>
        <v>0</v>
      </c>
      <c r="AG157" s="52">
        <f t="shared" si="484"/>
        <v>0</v>
      </c>
      <c r="AH157" s="52">
        <f t="shared" si="485"/>
        <v>0</v>
      </c>
      <c r="AJ157" s="52">
        <f t="shared" si="486"/>
        <v>0</v>
      </c>
      <c r="AK157" s="52">
        <f t="shared" si="487"/>
        <v>0</v>
      </c>
      <c r="AL157" s="52">
        <f t="shared" si="488"/>
        <v>0</v>
      </c>
      <c r="AM157" s="52">
        <f t="shared" si="489"/>
        <v>0</v>
      </c>
      <c r="AO157" s="31">
        <v>1</v>
      </c>
      <c r="AQ157" s="31"/>
    </row>
    <row r="158" spans="2:43" ht="54" customHeight="1" x14ac:dyDescent="0.35">
      <c r="B158" s="240">
        <v>153</v>
      </c>
      <c r="C158" s="180" t="s">
        <v>516</v>
      </c>
      <c r="D158" s="50" t="s">
        <v>253</v>
      </c>
      <c r="E158" s="51" t="s">
        <v>298</v>
      </c>
      <c r="F158" s="156" t="s">
        <v>520</v>
      </c>
      <c r="G158" s="159"/>
      <c r="H158" s="99"/>
      <c r="I158" s="99"/>
      <c r="J158" s="99"/>
      <c r="K158" s="99"/>
      <c r="L158" s="105"/>
      <c r="M158" s="105"/>
      <c r="N158" s="105"/>
      <c r="O158" s="105"/>
      <c r="P158" s="103"/>
      <c r="Q158" s="103"/>
      <c r="R158" s="103"/>
      <c r="S158" s="103"/>
      <c r="T158" s="102">
        <f t="shared" si="463"/>
        <v>0</v>
      </c>
      <c r="U158" s="102">
        <f t="shared" si="464"/>
        <v>0</v>
      </c>
      <c r="V158" s="102"/>
      <c r="W158" s="102">
        <f t="shared" si="465"/>
        <v>0</v>
      </c>
      <c r="X158" s="155"/>
      <c r="Z158" s="52">
        <f t="shared" si="478"/>
        <v>0</v>
      </c>
      <c r="AA158" s="52">
        <f t="shared" si="479"/>
        <v>0</v>
      </c>
      <c r="AB158" s="52">
        <f t="shared" si="480"/>
        <v>0</v>
      </c>
      <c r="AC158" s="52">
        <f t="shared" si="481"/>
        <v>0</v>
      </c>
      <c r="AE158" s="52">
        <f t="shared" si="482"/>
        <v>0</v>
      </c>
      <c r="AF158" s="52">
        <f t="shared" si="483"/>
        <v>0</v>
      </c>
      <c r="AG158" s="52">
        <f t="shared" si="484"/>
        <v>0</v>
      </c>
      <c r="AH158" s="52">
        <f t="shared" si="485"/>
        <v>0</v>
      </c>
      <c r="AJ158" s="52">
        <f t="shared" si="486"/>
        <v>0</v>
      </c>
      <c r="AK158" s="52">
        <f t="shared" si="487"/>
        <v>0</v>
      </c>
      <c r="AL158" s="52">
        <f t="shared" si="488"/>
        <v>0</v>
      </c>
      <c r="AM158" s="52">
        <f t="shared" si="489"/>
        <v>0</v>
      </c>
      <c r="AO158" s="31">
        <v>1</v>
      </c>
      <c r="AQ158" s="31"/>
    </row>
    <row r="159" spans="2:43" ht="54" customHeight="1" x14ac:dyDescent="0.35">
      <c r="B159" s="240">
        <v>154</v>
      </c>
      <c r="C159" s="156"/>
      <c r="D159" s="157"/>
      <c r="E159" s="158"/>
      <c r="F159" s="158"/>
      <c r="G159" s="158"/>
      <c r="H159" s="99"/>
      <c r="I159" s="99"/>
      <c r="J159" s="99"/>
      <c r="K159" s="99"/>
      <c r="L159" s="102"/>
      <c r="M159" s="102"/>
      <c r="N159" s="169"/>
      <c r="O159" s="169"/>
      <c r="P159" s="103"/>
      <c r="Q159" s="103"/>
      <c r="R159" s="103"/>
      <c r="S159" s="103"/>
      <c r="T159" s="102">
        <f t="shared" ref="T159:T162" si="490">ROUND(P159+H159,3)</f>
        <v>0</v>
      </c>
      <c r="U159" s="102">
        <f t="shared" ref="U159:U162" si="491">ROUND(Q159+I159,3)</f>
        <v>0</v>
      </c>
      <c r="V159" s="102">
        <f t="shared" ref="V159:V161" si="492">ROUND(R159+J159,3)</f>
        <v>0</v>
      </c>
      <c r="W159" s="102">
        <f t="shared" ref="W159:W161" si="493">ROUND(S159+K159,3)</f>
        <v>0</v>
      </c>
      <c r="X159" s="155"/>
      <c r="Z159" s="52">
        <f t="shared" ref="Z159:Z161" si="494">IF(AND(H159&gt;0,P159=0),L159,0)</f>
        <v>0</v>
      </c>
      <c r="AA159" s="52">
        <f t="shared" ref="AA159:AA161" si="495">IF(AND(I159&gt;0,Q159=0),M159,0)</f>
        <v>0</v>
      </c>
      <c r="AB159" s="52">
        <f t="shared" ref="AB159:AB161" si="496">IF(AND(J159&gt;0,R159=0),N159,0)</f>
        <v>0</v>
      </c>
      <c r="AC159" s="52">
        <f t="shared" ref="AC159:AC161" si="497">IF(AND(K159&gt;0,S159=0),O159,0)</f>
        <v>0</v>
      </c>
      <c r="AE159" s="52">
        <f t="shared" ref="AE159:AE161" si="498">IF(AND(H159&gt;0,P159&gt;0),L159,0)</f>
        <v>0</v>
      </c>
      <c r="AF159" s="52">
        <f t="shared" ref="AF159:AF161" si="499">IF(AND(I159&gt;0,Q159&gt;0),M159,0)</f>
        <v>0</v>
      </c>
      <c r="AG159" s="52">
        <f t="shared" ref="AG159:AG161" si="500">IF(AND(J159&gt;0,R159&gt;0),N159,0)</f>
        <v>0</v>
      </c>
      <c r="AH159" s="52">
        <f t="shared" ref="AH159:AH161" si="501">IF(AND(K159&gt;0,S159&gt;0),O159,0)</f>
        <v>0</v>
      </c>
      <c r="AJ159" s="52">
        <f t="shared" ref="AJ159:AJ161" si="502">Z159+AE159</f>
        <v>0</v>
      </c>
      <c r="AK159" s="52">
        <f t="shared" ref="AK159:AK161" si="503">AA159+AF159</f>
        <v>0</v>
      </c>
      <c r="AL159" s="52">
        <f t="shared" ref="AL159:AL161" si="504">AB159+AG159</f>
        <v>0</v>
      </c>
      <c r="AM159" s="52">
        <f t="shared" ref="AM159:AM161" si="505">AC159+AH159</f>
        <v>0</v>
      </c>
      <c r="AO159" s="31"/>
      <c r="AQ159" s="31"/>
    </row>
    <row r="160" spans="2:43" ht="54" customHeight="1" x14ac:dyDescent="0.35">
      <c r="B160" s="240">
        <v>155</v>
      </c>
      <c r="C160" s="156"/>
      <c r="D160" s="157"/>
      <c r="E160" s="158"/>
      <c r="F160" s="158"/>
      <c r="G160" s="158"/>
      <c r="H160" s="99"/>
      <c r="I160" s="99"/>
      <c r="J160" s="99"/>
      <c r="K160" s="99"/>
      <c r="L160" s="102"/>
      <c r="M160" s="102"/>
      <c r="N160" s="169"/>
      <c r="O160" s="169"/>
      <c r="P160" s="103"/>
      <c r="Q160" s="103"/>
      <c r="R160" s="103"/>
      <c r="S160" s="103"/>
      <c r="T160" s="102">
        <f t="shared" si="490"/>
        <v>0</v>
      </c>
      <c r="U160" s="102">
        <f t="shared" si="491"/>
        <v>0</v>
      </c>
      <c r="V160" s="102">
        <f t="shared" si="492"/>
        <v>0</v>
      </c>
      <c r="W160" s="102">
        <f t="shared" si="493"/>
        <v>0</v>
      </c>
      <c r="X160" s="155"/>
      <c r="Z160" s="52">
        <f t="shared" si="494"/>
        <v>0</v>
      </c>
      <c r="AA160" s="52">
        <f t="shared" si="495"/>
        <v>0</v>
      </c>
      <c r="AB160" s="52">
        <f t="shared" si="496"/>
        <v>0</v>
      </c>
      <c r="AC160" s="52">
        <f t="shared" si="497"/>
        <v>0</v>
      </c>
      <c r="AE160" s="52">
        <f t="shared" si="498"/>
        <v>0</v>
      </c>
      <c r="AF160" s="52">
        <f t="shared" si="499"/>
        <v>0</v>
      </c>
      <c r="AG160" s="52">
        <f t="shared" si="500"/>
        <v>0</v>
      </c>
      <c r="AH160" s="52">
        <f t="shared" si="501"/>
        <v>0</v>
      </c>
      <c r="AJ160" s="52">
        <f t="shared" si="502"/>
        <v>0</v>
      </c>
      <c r="AK160" s="52">
        <f t="shared" si="503"/>
        <v>0</v>
      </c>
      <c r="AL160" s="52">
        <f t="shared" si="504"/>
        <v>0</v>
      </c>
      <c r="AM160" s="52">
        <f t="shared" si="505"/>
        <v>0</v>
      </c>
      <c r="AO160" s="31"/>
      <c r="AQ160" s="31"/>
    </row>
    <row r="161" spans="2:43" ht="54" customHeight="1" thickBot="1" x14ac:dyDescent="0.4">
      <c r="B161" s="217">
        <v>156</v>
      </c>
      <c r="C161" s="156"/>
      <c r="D161" s="157"/>
      <c r="E161" s="158"/>
      <c r="F161" s="158"/>
      <c r="G161" s="158"/>
      <c r="H161" s="99"/>
      <c r="I161" s="99"/>
      <c r="J161" s="99"/>
      <c r="K161" s="99"/>
      <c r="L161" s="102"/>
      <c r="M161" s="102"/>
      <c r="N161" s="169"/>
      <c r="O161" s="169"/>
      <c r="P161" s="103"/>
      <c r="Q161" s="103"/>
      <c r="R161" s="103"/>
      <c r="S161" s="103"/>
      <c r="T161" s="102">
        <f t="shared" si="490"/>
        <v>0</v>
      </c>
      <c r="U161" s="102">
        <f t="shared" si="491"/>
        <v>0</v>
      </c>
      <c r="V161" s="102">
        <f t="shared" si="492"/>
        <v>0</v>
      </c>
      <c r="W161" s="102">
        <f t="shared" si="493"/>
        <v>0</v>
      </c>
      <c r="X161" s="155"/>
      <c r="Z161" s="52">
        <f t="shared" si="494"/>
        <v>0</v>
      </c>
      <c r="AA161" s="52">
        <f t="shared" si="495"/>
        <v>0</v>
      </c>
      <c r="AB161" s="52">
        <f t="shared" si="496"/>
        <v>0</v>
      </c>
      <c r="AC161" s="52">
        <f t="shared" si="497"/>
        <v>0</v>
      </c>
      <c r="AE161" s="52">
        <f t="shared" si="498"/>
        <v>0</v>
      </c>
      <c r="AF161" s="52">
        <f t="shared" si="499"/>
        <v>0</v>
      </c>
      <c r="AG161" s="52">
        <f t="shared" si="500"/>
        <v>0</v>
      </c>
      <c r="AH161" s="52">
        <f t="shared" si="501"/>
        <v>0</v>
      </c>
      <c r="AJ161" s="52">
        <f t="shared" si="502"/>
        <v>0</v>
      </c>
      <c r="AK161" s="52">
        <f t="shared" si="503"/>
        <v>0</v>
      </c>
      <c r="AL161" s="52">
        <f t="shared" si="504"/>
        <v>0</v>
      </c>
      <c r="AM161" s="52">
        <f t="shared" si="505"/>
        <v>0</v>
      </c>
      <c r="AO161" s="31"/>
      <c r="AQ161" s="31"/>
    </row>
    <row r="162" spans="2:43" ht="54" customHeight="1" thickBot="1" x14ac:dyDescent="0.4">
      <c r="B162" s="207">
        <v>157</v>
      </c>
      <c r="C162" s="208" t="s">
        <v>367</v>
      </c>
      <c r="D162" s="209"/>
      <c r="E162" s="209"/>
      <c r="F162" s="211"/>
      <c r="G162" s="211"/>
      <c r="H162" s="212">
        <f>+SUM(H151:H161)</f>
        <v>0</v>
      </c>
      <c r="I162" s="212">
        <f>+SUM(I151:I161)</f>
        <v>0</v>
      </c>
      <c r="J162" s="212">
        <f>+SUM(J151:J161)</f>
        <v>0</v>
      </c>
      <c r="K162" s="212">
        <f>+SUM(K151:K161)</f>
        <v>0</v>
      </c>
      <c r="L162" s="213">
        <f>IF(T162=0,0,(IF(T162&lt;='Paramètres '!$B$5,0,ROUND(('Paramètres '!C$9*(MIN(T162,'Paramètres '!$B$10)-MIN(T162,'Paramètres '!$B$9))+'Paramètres '!C$10*(MIN(T162,'Paramètres '!$B$11)-MIN(T162,'Paramètres '!$B$10))+'Paramètres '!C$11*(MIN(T162,'Paramètres '!$B$12)-MIN(T162,'Paramètres '!$B$11))+'Paramètres '!C$12*(T162-MIN(T162,'Paramètres '!$B$12))),3))*H162/T162))</f>
        <v>0</v>
      </c>
      <c r="M162" s="213">
        <f>IF(U162=0,0,(IF(U162&lt;='Paramètres '!$B$5,0,ROUND(('Paramètres '!D$9*(MIN(U162,'Paramètres '!$B$10)-MIN(U162,'Paramètres '!$B$9))+'Paramètres '!D$10*(MIN(U162,'Paramètres '!$B$11)-MIN(U162,'Paramètres '!$B$10))+'Paramètres '!D$11*(MIN(U162,'Paramètres '!$B$12)-MIN(U162,'Paramètres '!$B$11))+'Paramètres '!D$12*(U162-MIN(U162,'Paramètres '!$B$12))),3))*I162/U162))</f>
        <v>0</v>
      </c>
      <c r="N162" s="213">
        <f>IF(V162=0,0,(IF(V162&lt;='Paramètres '!$B$5,0,ROUND(('Paramètres '!E$9*(MIN(V162,'Paramètres '!$B$10)-MIN(V162,'Paramètres '!$B$9))+'Paramètres '!E$10*(MIN(V162,'Paramètres '!$B$11)-MIN(V162,'Paramètres '!$B$10))+'Paramètres '!E$11*(MIN(V162,'Paramètres '!$B$12)-MIN(V162,'Paramètres '!$B$11))+'Paramètres '!E$12*(V162-MIN(V162,'Paramètres '!$B$12))),3))*J162/V162))</f>
        <v>0</v>
      </c>
      <c r="O162" s="213">
        <f>IF(W162=0,0,(IF(W162&lt;='Paramètres '!$B$5,0,ROUND(('Paramètres '!F$9*(MIN(W162,'Paramètres '!$B$10)-MIN(W162,'Paramètres '!$B$9))+'Paramètres '!F$10*(MIN(W162,'Paramètres '!$B$11)-MIN(W162,'Paramètres '!$B$10))+'Paramètres '!F$11*(MIN(W162,'Paramètres '!$B$12)-MIN(W162,'Paramètres '!$B$11))+'Paramètres '!F$12*(W162-MIN(W162,'Paramètres '!$B$12))),3))*K162/W162))</f>
        <v>0</v>
      </c>
      <c r="P162" s="212">
        <f t="shared" ref="P162:Q162" si="506">+SUM(P151:P161)</f>
        <v>0</v>
      </c>
      <c r="Q162" s="212">
        <f t="shared" si="506"/>
        <v>0</v>
      </c>
      <c r="R162" s="212">
        <f>+SUM(R151:R161)</f>
        <v>0</v>
      </c>
      <c r="S162" s="212">
        <f>+SUM(S151:S161)</f>
        <v>0</v>
      </c>
      <c r="T162" s="216">
        <f t="shared" si="490"/>
        <v>0</v>
      </c>
      <c r="U162" s="216">
        <f t="shared" si="491"/>
        <v>0</v>
      </c>
      <c r="V162" s="216">
        <f t="shared" si="361"/>
        <v>0</v>
      </c>
      <c r="W162" s="216">
        <f t="shared" si="362"/>
        <v>0</v>
      </c>
      <c r="X162" s="214">
        <f t="shared" si="363"/>
        <v>0</v>
      </c>
      <c r="Z162" s="52">
        <f t="shared" si="451"/>
        <v>0</v>
      </c>
      <c r="AA162" s="52">
        <f t="shared" si="452"/>
        <v>0</v>
      </c>
      <c r="AB162" s="52">
        <f t="shared" si="453"/>
        <v>0</v>
      </c>
      <c r="AC162" s="52">
        <f t="shared" si="454"/>
        <v>0</v>
      </c>
      <c r="AE162" s="52">
        <f t="shared" si="455"/>
        <v>0</v>
      </c>
      <c r="AF162" s="52">
        <f t="shared" si="456"/>
        <v>0</v>
      </c>
      <c r="AG162" s="52">
        <f t="shared" si="457"/>
        <v>0</v>
      </c>
      <c r="AH162" s="52">
        <f t="shared" si="458"/>
        <v>0</v>
      </c>
      <c r="AJ162" s="52">
        <f t="shared" si="459"/>
        <v>0</v>
      </c>
      <c r="AK162" s="52">
        <f t="shared" si="460"/>
        <v>0</v>
      </c>
      <c r="AL162" s="52">
        <f t="shared" si="461"/>
        <v>0</v>
      </c>
      <c r="AM162" s="52">
        <f t="shared" si="462"/>
        <v>0</v>
      </c>
      <c r="AO162" s="31">
        <v>1</v>
      </c>
      <c r="AQ162" s="31"/>
    </row>
    <row r="163" spans="2:43" ht="54" customHeight="1" x14ac:dyDescent="0.35">
      <c r="B163" s="184">
        <v>158</v>
      </c>
      <c r="C163" s="140" t="s">
        <v>254</v>
      </c>
      <c r="D163" s="141" t="s">
        <v>59</v>
      </c>
      <c r="E163" s="142" t="s">
        <v>31</v>
      </c>
      <c r="F163" s="140" t="s">
        <v>123</v>
      </c>
      <c r="G163" s="143"/>
      <c r="H163" s="99"/>
      <c r="I163" s="99"/>
      <c r="J163" s="99"/>
      <c r="K163" s="99"/>
      <c r="L163" s="102">
        <f>IF(T163=0,0,(IF(T163&lt;='Paramètres '!$B$5,0,ROUND(('Paramètres '!C$9*(MIN(T163,'Paramètres '!$B$10)-MIN(T163,'Paramètres '!$B$9))+'Paramètres '!C$10*(MIN(T163,'Paramètres '!$B$11)-MIN(T163,'Paramètres '!$B$10))+'Paramètres '!C$11*(MIN(T163,'Paramètres '!$B$12)-MIN(T163,'Paramètres '!$B$11))+'Paramètres '!C$12*(T163-MIN(T163,'Paramètres '!$B$12))),3))*H163/T163))</f>
        <v>0</v>
      </c>
      <c r="M163" s="102">
        <f>IF(U163=0,0,(IF(U163&lt;='Paramètres '!$B$5,0,ROUND(('Paramètres '!D$9*(MIN(U163,'Paramètres '!$B$10)-MIN(U163,'Paramètres '!$B$9))+'Paramètres '!D$10*(MIN(U163,'Paramètres '!$B$11)-MIN(U163,'Paramètres '!$B$10))+'Paramètres '!D$11*(MIN(U163,'Paramètres '!$B$12)-MIN(U163,'Paramètres '!$B$11))+'Paramètres '!D$12*(U163-MIN(U163,'Paramètres '!$B$12))),3))*I163/U163))</f>
        <v>0</v>
      </c>
      <c r="N163" s="102">
        <f>IF(V163=0,0,(IF(V163&lt;='Paramètres '!$B$5,0,ROUND(('Paramètres '!E$9*(MIN(V163,'Paramètres '!$B$10)-MIN(V163,'Paramètres '!$B$9))+'Paramètres '!E$10*(MIN(V163,'Paramètres '!$B$11)-MIN(V163,'Paramètres '!$B$10))+'Paramètres '!E$11*(MIN(V163,'Paramètres '!$B$12)-MIN(V163,'Paramètres '!$B$11))+'Paramètres '!E$12*(V163-MIN(V163,'Paramètres '!$B$12))),3))*J163/V163))</f>
        <v>0</v>
      </c>
      <c r="O163" s="102">
        <f>IF(W163=0,0,(IF(W163&lt;='Paramètres '!$B$5,0,ROUND(('Paramètres '!F$9*(MIN(W163,'Paramètres '!$B$10)-MIN(W163,'Paramètres '!$B$9))+'Paramètres '!F$10*(MIN(W163,'Paramètres '!$B$11)-MIN(W163,'Paramètres '!$B$10))+'Paramètres '!F$11*(MIN(W163,'Paramètres '!$B$12)-MIN(W163,'Paramètres '!$B$11))+'Paramètres '!F$12*(W163-MIN(W163,'Paramètres '!$B$12))),3))*K163/W163))</f>
        <v>0</v>
      </c>
      <c r="P163" s="103">
        <v>0</v>
      </c>
      <c r="Q163" s="103"/>
      <c r="R163" s="103"/>
      <c r="S163" s="103"/>
      <c r="T163" s="144">
        <f t="shared" si="359"/>
        <v>0</v>
      </c>
      <c r="U163" s="144">
        <f t="shared" si="360"/>
        <v>0</v>
      </c>
      <c r="V163" s="144">
        <f t="shared" si="361"/>
        <v>0</v>
      </c>
      <c r="W163" s="144">
        <f t="shared" si="362"/>
        <v>0</v>
      </c>
      <c r="X163" s="145">
        <f t="shared" si="363"/>
        <v>0</v>
      </c>
      <c r="Z163" s="52">
        <f t="shared" si="364"/>
        <v>0</v>
      </c>
      <c r="AA163" s="52">
        <f t="shared" si="365"/>
        <v>0</v>
      </c>
      <c r="AB163" s="52">
        <f t="shared" si="366"/>
        <v>0</v>
      </c>
      <c r="AC163" s="52">
        <f t="shared" si="367"/>
        <v>0</v>
      </c>
      <c r="AE163" s="52">
        <f t="shared" si="368"/>
        <v>0</v>
      </c>
      <c r="AF163" s="52">
        <f t="shared" si="369"/>
        <v>0</v>
      </c>
      <c r="AG163" s="52">
        <f t="shared" si="370"/>
        <v>0</v>
      </c>
      <c r="AH163" s="52">
        <f t="shared" si="371"/>
        <v>0</v>
      </c>
      <c r="AJ163" s="52">
        <f t="shared" si="372"/>
        <v>0</v>
      </c>
      <c r="AK163" s="52">
        <f t="shared" si="373"/>
        <v>0</v>
      </c>
      <c r="AL163" s="52">
        <f t="shared" si="374"/>
        <v>0</v>
      </c>
      <c r="AM163" s="52">
        <f t="shared" si="375"/>
        <v>0</v>
      </c>
      <c r="AO163" s="31">
        <v>1</v>
      </c>
      <c r="AQ163" s="31"/>
    </row>
    <row r="164" spans="2:43" ht="54" customHeight="1" x14ac:dyDescent="0.35">
      <c r="B164" s="184">
        <v>159</v>
      </c>
      <c r="C164" s="54" t="s">
        <v>254</v>
      </c>
      <c r="D164" s="50" t="s">
        <v>59</v>
      </c>
      <c r="E164" s="51" t="s">
        <v>31</v>
      </c>
      <c r="F164" s="54" t="s">
        <v>124</v>
      </c>
      <c r="G164" s="53" t="s">
        <v>125</v>
      </c>
      <c r="H164" s="99"/>
      <c r="I164" s="99"/>
      <c r="J164" s="99"/>
      <c r="K164" s="99"/>
      <c r="L164" s="102">
        <f>IF(T164=0,0,(IF(T164&lt;='Paramètres '!$B$5,0,ROUND(('Paramètres '!C$9*(MIN(T164,'Paramètres '!$B$10)-MIN(T164,'Paramètres '!$B$9))+'Paramètres '!C$10*(MIN(T164,'Paramètres '!$B$11)-MIN(T164,'Paramètres '!$B$10))+'Paramètres '!C$11*(MIN(T164,'Paramètres '!$B$12)-MIN(T164,'Paramètres '!$B$11))+'Paramètres '!C$12*(T164-MIN(T164,'Paramètres '!$B$12))),3))*H164/T164))</f>
        <v>0</v>
      </c>
      <c r="M164" s="102">
        <f>IF(U164=0,0,(IF(U164&lt;='Paramètres '!$B$5,0,ROUND(('Paramètres '!D$9*(MIN(U164,'Paramètres '!$B$10)-MIN(U164,'Paramètres '!$B$9))+'Paramètres '!D$10*(MIN(U164,'Paramètres '!$B$11)-MIN(U164,'Paramètres '!$B$10))+'Paramètres '!D$11*(MIN(U164,'Paramètres '!$B$12)-MIN(U164,'Paramètres '!$B$11))+'Paramètres '!D$12*(U164-MIN(U164,'Paramètres '!$B$12))),3))*I164/U164))</f>
        <v>0</v>
      </c>
      <c r="N164" s="102">
        <f>IF(V164=0,0,(IF(V164&lt;='Paramètres '!$B$5,0,ROUND(('Paramètres '!E$9*(MIN(V164,'Paramètres '!$B$10)-MIN(V164,'Paramètres '!$B$9))+'Paramètres '!E$10*(MIN(V164,'Paramètres '!$B$11)-MIN(V164,'Paramètres '!$B$10))+'Paramètres '!E$11*(MIN(V164,'Paramètres '!$B$12)-MIN(V164,'Paramètres '!$B$11))+'Paramètres '!E$12*(V164-MIN(V164,'Paramètres '!$B$12))),3))*J164/V164))</f>
        <v>0</v>
      </c>
      <c r="O164" s="102">
        <f>IF(W164=0,0,(IF(W164&lt;='Paramètres '!$B$5,0,ROUND(('Paramètres '!F$9*(MIN(W164,'Paramètres '!$B$10)-MIN(W164,'Paramètres '!$B$9))+'Paramètres '!F$10*(MIN(W164,'Paramètres '!$B$11)-MIN(W164,'Paramètres '!$B$10))+'Paramètres '!F$11*(MIN(W164,'Paramètres '!$B$12)-MIN(W164,'Paramètres '!$B$11))+'Paramètres '!F$12*(W164-MIN(W164,'Paramètres '!$B$12))),3))*K164/W164))</f>
        <v>0</v>
      </c>
      <c r="P164" s="103"/>
      <c r="Q164" s="103"/>
      <c r="R164" s="103"/>
      <c r="S164" s="103"/>
      <c r="T164" s="102">
        <f t="shared" si="359"/>
        <v>0</v>
      </c>
      <c r="U164" s="102">
        <f t="shared" si="360"/>
        <v>0</v>
      </c>
      <c r="V164" s="102">
        <f t="shared" si="361"/>
        <v>0</v>
      </c>
      <c r="W164" s="102">
        <f t="shared" si="362"/>
        <v>0</v>
      </c>
      <c r="X164" s="104">
        <f t="shared" si="363"/>
        <v>0</v>
      </c>
      <c r="Z164" s="52">
        <f t="shared" si="364"/>
        <v>0</v>
      </c>
      <c r="AA164" s="52">
        <f t="shared" si="365"/>
        <v>0</v>
      </c>
      <c r="AB164" s="52">
        <f t="shared" si="366"/>
        <v>0</v>
      </c>
      <c r="AC164" s="52">
        <f t="shared" si="367"/>
        <v>0</v>
      </c>
      <c r="AE164" s="52">
        <f t="shared" si="368"/>
        <v>0</v>
      </c>
      <c r="AF164" s="52">
        <f t="shared" si="369"/>
        <v>0</v>
      </c>
      <c r="AG164" s="52">
        <f t="shared" si="370"/>
        <v>0</v>
      </c>
      <c r="AH164" s="52">
        <f t="shared" si="371"/>
        <v>0</v>
      </c>
      <c r="AJ164" s="52">
        <f t="shared" si="372"/>
        <v>0</v>
      </c>
      <c r="AK164" s="52">
        <f t="shared" si="373"/>
        <v>0</v>
      </c>
      <c r="AL164" s="52">
        <f t="shared" si="374"/>
        <v>0</v>
      </c>
      <c r="AM164" s="52">
        <f t="shared" si="375"/>
        <v>0</v>
      </c>
      <c r="AO164" s="31">
        <v>1</v>
      </c>
      <c r="AQ164" s="31"/>
    </row>
    <row r="165" spans="2:43" ht="54" customHeight="1" x14ac:dyDescent="0.35">
      <c r="B165" s="184">
        <v>160</v>
      </c>
      <c r="C165" s="54" t="s">
        <v>161</v>
      </c>
      <c r="D165" s="50" t="s">
        <v>60</v>
      </c>
      <c r="E165" s="51" t="s">
        <v>187</v>
      </c>
      <c r="F165" s="54" t="s">
        <v>126</v>
      </c>
      <c r="G165" s="53"/>
      <c r="H165" s="99"/>
      <c r="I165" s="99"/>
      <c r="J165" s="99"/>
      <c r="K165" s="99"/>
      <c r="L165" s="102">
        <f>IF(T165=0,0,(IF(T165&lt;='Paramètres '!$B$5,0,ROUND(('Paramètres '!C$9*(MIN(T165,'Paramètres '!$B$10)-MIN(T165,'Paramètres '!$B$9))+'Paramètres '!C$10*(MIN(T165,'Paramètres '!$B$11)-MIN(T165,'Paramètres '!$B$10))+'Paramètres '!C$11*(MIN(T165,'Paramètres '!$B$12)-MIN(T165,'Paramètres '!$B$11))+'Paramètres '!C$12*(T165-MIN(T165,'Paramètres '!$B$12))),3))*H165/T165))</f>
        <v>0</v>
      </c>
      <c r="M165" s="102">
        <f>IF(U165=0,0,(IF(U165&lt;='Paramètres '!$B$5,0,ROUND(('Paramètres '!D$9*(MIN(U165,'Paramètres '!$B$10)-MIN(U165,'Paramètres '!$B$9))+'Paramètres '!D$10*(MIN(U165,'Paramètres '!$B$11)-MIN(U165,'Paramètres '!$B$10))+'Paramètres '!D$11*(MIN(U165,'Paramètres '!$B$12)-MIN(U165,'Paramètres '!$B$11))+'Paramètres '!D$12*(U165-MIN(U165,'Paramètres '!$B$12))),3))*I165/U165))</f>
        <v>0</v>
      </c>
      <c r="N165" s="102">
        <f>IF(V165=0,0,(IF(V165&lt;='Paramètres '!$B$5,0,ROUND(('Paramètres '!E$9*(MIN(V165,'Paramètres '!$B$10)-MIN(V165,'Paramètres '!$B$9))+'Paramètres '!E$10*(MIN(V165,'Paramètres '!$B$11)-MIN(V165,'Paramètres '!$B$10))+'Paramètres '!E$11*(MIN(V165,'Paramètres '!$B$12)-MIN(V165,'Paramètres '!$B$11))+'Paramètres '!E$12*(V165-MIN(V165,'Paramètres '!$B$12))),3))*J165/V165))</f>
        <v>0</v>
      </c>
      <c r="O165" s="102">
        <f>IF(W165=0,0,(IF(W165&lt;='Paramètres '!$B$5,0,ROUND(('Paramètres '!F$9*(MIN(W165,'Paramètres '!$B$10)-MIN(W165,'Paramètres '!$B$9))+'Paramètres '!F$10*(MIN(W165,'Paramètres '!$B$11)-MIN(W165,'Paramètres '!$B$10))+'Paramètres '!F$11*(MIN(W165,'Paramètres '!$B$12)-MIN(W165,'Paramètres '!$B$11))+'Paramètres '!F$12*(W165-MIN(W165,'Paramètres '!$B$12))),3))*K165/W165))</f>
        <v>0</v>
      </c>
      <c r="P165" s="103"/>
      <c r="Q165" s="103"/>
      <c r="R165" s="103"/>
      <c r="S165" s="103"/>
      <c r="T165" s="102">
        <f t="shared" si="359"/>
        <v>0</v>
      </c>
      <c r="U165" s="102">
        <f t="shared" si="360"/>
        <v>0</v>
      </c>
      <c r="V165" s="102">
        <f t="shared" si="361"/>
        <v>0</v>
      </c>
      <c r="W165" s="102">
        <f t="shared" si="362"/>
        <v>0</v>
      </c>
      <c r="X165" s="104">
        <f t="shared" si="363"/>
        <v>0</v>
      </c>
      <c r="Z165" s="52">
        <f t="shared" si="364"/>
        <v>0</v>
      </c>
      <c r="AA165" s="52">
        <f t="shared" si="365"/>
        <v>0</v>
      </c>
      <c r="AB165" s="52">
        <f t="shared" si="366"/>
        <v>0</v>
      </c>
      <c r="AC165" s="52">
        <f t="shared" si="367"/>
        <v>0</v>
      </c>
      <c r="AE165" s="52">
        <f t="shared" si="368"/>
        <v>0</v>
      </c>
      <c r="AF165" s="52">
        <f t="shared" si="369"/>
        <v>0</v>
      </c>
      <c r="AG165" s="52">
        <f t="shared" si="370"/>
        <v>0</v>
      </c>
      <c r="AH165" s="52">
        <f t="shared" si="371"/>
        <v>0</v>
      </c>
      <c r="AJ165" s="52">
        <f t="shared" si="372"/>
        <v>0</v>
      </c>
      <c r="AK165" s="52">
        <f t="shared" si="373"/>
        <v>0</v>
      </c>
      <c r="AL165" s="52">
        <f t="shared" si="374"/>
        <v>0</v>
      </c>
      <c r="AM165" s="52">
        <f t="shared" si="375"/>
        <v>0</v>
      </c>
      <c r="AO165" s="31">
        <v>1</v>
      </c>
      <c r="AQ165" s="31"/>
    </row>
    <row r="166" spans="2:43" ht="54" customHeight="1" thickBot="1" x14ac:dyDescent="0.4">
      <c r="B166" s="259">
        <v>161</v>
      </c>
      <c r="C166" s="156" t="s">
        <v>162</v>
      </c>
      <c r="D166" s="157" t="s">
        <v>61</v>
      </c>
      <c r="E166" s="158" t="s">
        <v>31</v>
      </c>
      <c r="F166" s="156" t="s">
        <v>127</v>
      </c>
      <c r="G166" s="159"/>
      <c r="H166" s="160"/>
      <c r="I166" s="160"/>
      <c r="J166" s="160"/>
      <c r="K166" s="160"/>
      <c r="L166" s="161">
        <f>IF(T166=0,0,(IF(T166&lt;='Paramètres '!$B$5,0,ROUND(('Paramètres '!C$9*(MIN(T166,'Paramètres '!$B$10)-MIN(T166,'Paramètres '!$B$9))+'Paramètres '!C$10*(MIN(T166,'Paramètres '!$B$11)-MIN(T166,'Paramètres '!$B$10))+'Paramètres '!C$11*(MIN(T166,'Paramètres '!$B$12)-MIN(T166,'Paramètres '!$B$11))+'Paramètres '!C$12*(T166-MIN(T166,'Paramètres '!$B$12))),3))*H166/T166))</f>
        <v>0</v>
      </c>
      <c r="M166" s="161">
        <f>IF(U166=0,0,(IF(U166&lt;='Paramètres '!$B$5,0,ROUND(('Paramètres '!D$9*(MIN(U166,'Paramètres '!$B$10)-MIN(U166,'Paramètres '!$B$9))+'Paramètres '!D$10*(MIN(U166,'Paramètres '!$B$11)-MIN(U166,'Paramètres '!$B$10))+'Paramètres '!D$11*(MIN(U166,'Paramètres '!$B$12)-MIN(U166,'Paramètres '!$B$11))+'Paramètres '!D$12*(U166-MIN(U166,'Paramètres '!$B$12))),3))*I166/U166))</f>
        <v>0</v>
      </c>
      <c r="N166" s="161">
        <f>IF(V166=0,0,(IF(V166&lt;='Paramètres '!$B$5,0,ROUND(('Paramètres '!E$9*(MIN(V166,'Paramètres '!$B$10)-MIN(V166,'Paramètres '!$B$9))+'Paramètres '!E$10*(MIN(V166,'Paramètres '!$B$11)-MIN(V166,'Paramètres '!$B$10))+'Paramètres '!E$11*(MIN(V166,'Paramètres '!$B$12)-MIN(V166,'Paramètres '!$B$11))+'Paramètres '!E$12*(V166-MIN(V166,'Paramètres '!$B$12))),3))*J166/V166))</f>
        <v>0</v>
      </c>
      <c r="O166" s="161">
        <f>IF(W166=0,0,(IF(W166&lt;='Paramètres '!$B$5,0,ROUND(('Paramètres '!F$9*(MIN(W166,'Paramètres '!$B$10)-MIN(W166,'Paramètres '!$B$9))+'Paramètres '!F$10*(MIN(W166,'Paramètres '!$B$11)-MIN(W166,'Paramètres '!$B$10))+'Paramètres '!F$11*(MIN(W166,'Paramètres '!$B$12)-MIN(W166,'Paramètres '!$B$11))+'Paramètres '!F$12*(W166-MIN(W166,'Paramètres '!$B$12))),3))*K166/W166))</f>
        <v>0</v>
      </c>
      <c r="P166" s="162"/>
      <c r="Q166" s="162"/>
      <c r="R166" s="162"/>
      <c r="S166" s="162"/>
      <c r="T166" s="161">
        <f t="shared" si="359"/>
        <v>0</v>
      </c>
      <c r="U166" s="161">
        <f t="shared" si="360"/>
        <v>0</v>
      </c>
      <c r="V166" s="161">
        <f t="shared" si="361"/>
        <v>0</v>
      </c>
      <c r="W166" s="161">
        <f t="shared" si="362"/>
        <v>0</v>
      </c>
      <c r="X166" s="163">
        <f t="shared" si="363"/>
        <v>0</v>
      </c>
      <c r="Z166" s="52">
        <f t="shared" si="364"/>
        <v>0</v>
      </c>
      <c r="AA166" s="52">
        <f t="shared" si="365"/>
        <v>0</v>
      </c>
      <c r="AB166" s="52">
        <f t="shared" si="366"/>
        <v>0</v>
      </c>
      <c r="AC166" s="52">
        <f t="shared" si="367"/>
        <v>0</v>
      </c>
      <c r="AE166" s="52">
        <f t="shared" si="368"/>
        <v>0</v>
      </c>
      <c r="AF166" s="52">
        <f t="shared" si="369"/>
        <v>0</v>
      </c>
      <c r="AG166" s="52">
        <f t="shared" si="370"/>
        <v>0</v>
      </c>
      <c r="AH166" s="52">
        <f t="shared" si="371"/>
        <v>0</v>
      </c>
      <c r="AJ166" s="52">
        <f t="shared" si="372"/>
        <v>0</v>
      </c>
      <c r="AK166" s="52">
        <f t="shared" si="373"/>
        <v>0</v>
      </c>
      <c r="AL166" s="52">
        <f t="shared" si="374"/>
        <v>0</v>
      </c>
      <c r="AM166" s="52">
        <f t="shared" si="375"/>
        <v>0</v>
      </c>
      <c r="AO166" s="31">
        <v>1</v>
      </c>
      <c r="AQ166" s="31"/>
    </row>
    <row r="167" spans="2:43" ht="54" customHeight="1" x14ac:dyDescent="0.35">
      <c r="B167" s="204">
        <v>162</v>
      </c>
      <c r="C167" s="146" t="s">
        <v>163</v>
      </c>
      <c r="D167" s="147" t="s">
        <v>62</v>
      </c>
      <c r="E167" s="148" t="s">
        <v>187</v>
      </c>
      <c r="F167" s="146" t="s">
        <v>128</v>
      </c>
      <c r="G167" s="149"/>
      <c r="H167" s="150"/>
      <c r="I167" s="150"/>
      <c r="J167" s="150"/>
      <c r="K167" s="150"/>
      <c r="L167" s="152"/>
      <c r="M167" s="152"/>
      <c r="N167" s="152"/>
      <c r="O167" s="152"/>
      <c r="P167" s="153"/>
      <c r="Q167" s="153"/>
      <c r="R167" s="153"/>
      <c r="S167" s="153"/>
      <c r="T167" s="151">
        <f t="shared" si="359"/>
        <v>0</v>
      </c>
      <c r="U167" s="151">
        <f t="shared" si="360"/>
        <v>0</v>
      </c>
      <c r="V167" s="151">
        <f t="shared" si="361"/>
        <v>0</v>
      </c>
      <c r="W167" s="151">
        <f t="shared" si="362"/>
        <v>0</v>
      </c>
      <c r="X167" s="154"/>
      <c r="Z167" s="52">
        <f t="shared" si="364"/>
        <v>0</v>
      </c>
      <c r="AA167" s="52">
        <f t="shared" si="365"/>
        <v>0</v>
      </c>
      <c r="AB167" s="52">
        <f t="shared" si="366"/>
        <v>0</v>
      </c>
      <c r="AC167" s="52">
        <f t="shared" si="367"/>
        <v>0</v>
      </c>
      <c r="AE167" s="52">
        <f t="shared" si="368"/>
        <v>0</v>
      </c>
      <c r="AF167" s="52">
        <f t="shared" si="369"/>
        <v>0</v>
      </c>
      <c r="AG167" s="52">
        <f t="shared" si="370"/>
        <v>0</v>
      </c>
      <c r="AH167" s="52">
        <f t="shared" si="371"/>
        <v>0</v>
      </c>
      <c r="AJ167" s="52">
        <f t="shared" si="372"/>
        <v>0</v>
      </c>
      <c r="AK167" s="52">
        <f t="shared" si="373"/>
        <v>0</v>
      </c>
      <c r="AL167" s="52">
        <f t="shared" si="374"/>
        <v>0</v>
      </c>
      <c r="AM167" s="52">
        <f t="shared" si="375"/>
        <v>0</v>
      </c>
      <c r="AO167" s="31">
        <v>1</v>
      </c>
      <c r="AQ167" s="31"/>
    </row>
    <row r="168" spans="2:43" ht="54" customHeight="1" x14ac:dyDescent="0.35">
      <c r="B168" s="240">
        <v>163</v>
      </c>
      <c r="C168" s="54" t="s">
        <v>163</v>
      </c>
      <c r="D168" s="50" t="s">
        <v>62</v>
      </c>
      <c r="E168" s="51" t="s">
        <v>187</v>
      </c>
      <c r="F168" s="54" t="s">
        <v>521</v>
      </c>
      <c r="G168" s="53"/>
      <c r="H168" s="99"/>
      <c r="I168" s="99"/>
      <c r="J168" s="99"/>
      <c r="K168" s="99"/>
      <c r="L168" s="105"/>
      <c r="M168" s="105"/>
      <c r="N168" s="105"/>
      <c r="O168" s="105"/>
      <c r="P168" s="103"/>
      <c r="Q168" s="103"/>
      <c r="R168" s="103"/>
      <c r="S168" s="103"/>
      <c r="T168" s="102">
        <f t="shared" ref="T168:T172" si="507">ROUND(P168+H168,3)</f>
        <v>0</v>
      </c>
      <c r="U168" s="102">
        <f t="shared" ref="U168:U172" si="508">ROUND(Q168+I168,3)</f>
        <v>0</v>
      </c>
      <c r="V168" s="102">
        <f t="shared" ref="V168:V172" si="509">ROUND(R168+J168,3)</f>
        <v>0</v>
      </c>
      <c r="W168" s="102">
        <f t="shared" ref="W168:W172" si="510">ROUND(S168+K168,3)</f>
        <v>0</v>
      </c>
      <c r="X168" s="155"/>
      <c r="Z168" s="52">
        <f t="shared" ref="Z168:Z172" si="511">IF(AND(H168&gt;0,P168=0),L168,0)</f>
        <v>0</v>
      </c>
      <c r="AA168" s="52">
        <f t="shared" ref="AA168:AA172" si="512">IF(AND(I168&gt;0,Q168=0),M168,0)</f>
        <v>0</v>
      </c>
      <c r="AB168" s="52">
        <f t="shared" ref="AB168:AB172" si="513">IF(AND(J168&gt;0,R168=0),N168,0)</f>
        <v>0</v>
      </c>
      <c r="AC168" s="52">
        <f t="shared" ref="AC168:AC172" si="514">IF(AND(K168&gt;0,S168=0),O168,0)</f>
        <v>0</v>
      </c>
      <c r="AE168" s="52">
        <f t="shared" ref="AE168:AE172" si="515">IF(AND(H168&gt;0,P168&gt;0),L168,0)</f>
        <v>0</v>
      </c>
      <c r="AF168" s="52">
        <f t="shared" ref="AF168:AF172" si="516">IF(AND(I168&gt;0,Q168&gt;0),M168,0)</f>
        <v>0</v>
      </c>
      <c r="AG168" s="52">
        <f t="shared" ref="AG168:AG172" si="517">IF(AND(J168&gt;0,R168&gt;0),N168,0)</f>
        <v>0</v>
      </c>
      <c r="AH168" s="52">
        <f t="shared" ref="AH168:AH172" si="518">IF(AND(K168&gt;0,S168&gt;0),O168,0)</f>
        <v>0</v>
      </c>
      <c r="AJ168" s="52">
        <f t="shared" ref="AJ168:AJ172" si="519">Z168+AE168</f>
        <v>0</v>
      </c>
      <c r="AK168" s="52">
        <f t="shared" ref="AK168:AK172" si="520">AA168+AF168</f>
        <v>0</v>
      </c>
      <c r="AL168" s="52">
        <f t="shared" ref="AL168:AL172" si="521">AB168+AG168</f>
        <v>0</v>
      </c>
      <c r="AM168" s="52">
        <f t="shared" ref="AM168:AM172" si="522">AC168+AH168</f>
        <v>0</v>
      </c>
      <c r="AO168" s="31">
        <v>1</v>
      </c>
      <c r="AQ168" s="31"/>
    </row>
    <row r="169" spans="2:43" ht="54" customHeight="1" x14ac:dyDescent="0.35">
      <c r="B169" s="240">
        <v>164</v>
      </c>
      <c r="C169" s="54"/>
      <c r="D169" s="50"/>
      <c r="E169" s="51"/>
      <c r="F169" s="54"/>
      <c r="G169" s="53"/>
      <c r="H169" s="99"/>
      <c r="I169" s="99"/>
      <c r="J169" s="99"/>
      <c r="K169" s="99"/>
      <c r="L169" s="102"/>
      <c r="M169" s="102"/>
      <c r="N169" s="102"/>
      <c r="O169" s="102"/>
      <c r="P169" s="103"/>
      <c r="Q169" s="103"/>
      <c r="R169" s="103"/>
      <c r="S169" s="103"/>
      <c r="T169" s="102">
        <f t="shared" si="507"/>
        <v>0</v>
      </c>
      <c r="U169" s="102">
        <f t="shared" si="508"/>
        <v>0</v>
      </c>
      <c r="V169" s="102">
        <f t="shared" si="509"/>
        <v>0</v>
      </c>
      <c r="W169" s="102">
        <f t="shared" si="510"/>
        <v>0</v>
      </c>
      <c r="X169" s="155"/>
      <c r="Z169" s="52">
        <f t="shared" si="511"/>
        <v>0</v>
      </c>
      <c r="AA169" s="52">
        <f t="shared" si="512"/>
        <v>0</v>
      </c>
      <c r="AB169" s="52">
        <f t="shared" si="513"/>
        <v>0</v>
      </c>
      <c r="AC169" s="52">
        <f t="shared" si="514"/>
        <v>0</v>
      </c>
      <c r="AE169" s="52">
        <f t="shared" si="515"/>
        <v>0</v>
      </c>
      <c r="AF169" s="52">
        <f t="shared" si="516"/>
        <v>0</v>
      </c>
      <c r="AG169" s="52">
        <f t="shared" si="517"/>
        <v>0</v>
      </c>
      <c r="AH169" s="52">
        <f t="shared" si="518"/>
        <v>0</v>
      </c>
      <c r="AJ169" s="52">
        <f t="shared" si="519"/>
        <v>0</v>
      </c>
      <c r="AK169" s="52">
        <f t="shared" si="520"/>
        <v>0</v>
      </c>
      <c r="AL169" s="52">
        <f t="shared" si="521"/>
        <v>0</v>
      </c>
      <c r="AM169" s="52">
        <f t="shared" si="522"/>
        <v>0</v>
      </c>
      <c r="AO169" s="31"/>
      <c r="AQ169" s="31"/>
    </row>
    <row r="170" spans="2:43" ht="54" customHeight="1" x14ac:dyDescent="0.35">
      <c r="B170" s="240">
        <v>165</v>
      </c>
      <c r="C170" s="54"/>
      <c r="D170" s="50"/>
      <c r="E170" s="51"/>
      <c r="F170" s="54"/>
      <c r="G170" s="53"/>
      <c r="H170" s="99"/>
      <c r="I170" s="99"/>
      <c r="J170" s="99"/>
      <c r="K170" s="99"/>
      <c r="L170" s="102"/>
      <c r="M170" s="102"/>
      <c r="N170" s="102"/>
      <c r="O170" s="102"/>
      <c r="P170" s="103"/>
      <c r="Q170" s="103"/>
      <c r="R170" s="103"/>
      <c r="S170" s="103"/>
      <c r="T170" s="102">
        <f t="shared" si="507"/>
        <v>0</v>
      </c>
      <c r="U170" s="102">
        <f t="shared" si="508"/>
        <v>0</v>
      </c>
      <c r="V170" s="102">
        <f t="shared" si="509"/>
        <v>0</v>
      </c>
      <c r="W170" s="102">
        <f t="shared" si="510"/>
        <v>0</v>
      </c>
      <c r="X170" s="155"/>
      <c r="Z170" s="52">
        <f t="shared" si="511"/>
        <v>0</v>
      </c>
      <c r="AA170" s="52">
        <f t="shared" si="512"/>
        <v>0</v>
      </c>
      <c r="AB170" s="52">
        <f t="shared" si="513"/>
        <v>0</v>
      </c>
      <c r="AC170" s="52">
        <f t="shared" si="514"/>
        <v>0</v>
      </c>
      <c r="AE170" s="52">
        <f t="shared" si="515"/>
        <v>0</v>
      </c>
      <c r="AF170" s="52">
        <f t="shared" si="516"/>
        <v>0</v>
      </c>
      <c r="AG170" s="52">
        <f t="shared" si="517"/>
        <v>0</v>
      </c>
      <c r="AH170" s="52">
        <f t="shared" si="518"/>
        <v>0</v>
      </c>
      <c r="AJ170" s="52">
        <f t="shared" si="519"/>
        <v>0</v>
      </c>
      <c r="AK170" s="52">
        <f t="shared" si="520"/>
        <v>0</v>
      </c>
      <c r="AL170" s="52">
        <f t="shared" si="521"/>
        <v>0</v>
      </c>
      <c r="AM170" s="52">
        <f t="shared" si="522"/>
        <v>0</v>
      </c>
      <c r="AO170" s="31"/>
      <c r="AQ170" s="31"/>
    </row>
    <row r="171" spans="2:43" ht="54" customHeight="1" thickBot="1" x14ac:dyDescent="0.4">
      <c r="B171" s="217">
        <v>166</v>
      </c>
      <c r="C171" s="54"/>
      <c r="D171" s="50"/>
      <c r="E171" s="51"/>
      <c r="F171" s="54"/>
      <c r="G171" s="53"/>
      <c r="H171" s="99"/>
      <c r="I171" s="99"/>
      <c r="J171" s="99"/>
      <c r="K171" s="99"/>
      <c r="L171" s="102"/>
      <c r="M171" s="102"/>
      <c r="N171" s="102"/>
      <c r="O171" s="102"/>
      <c r="P171" s="103"/>
      <c r="Q171" s="103"/>
      <c r="R171" s="103"/>
      <c r="S171" s="103"/>
      <c r="T171" s="102">
        <f t="shared" si="507"/>
        <v>0</v>
      </c>
      <c r="U171" s="102">
        <f t="shared" si="508"/>
        <v>0</v>
      </c>
      <c r="V171" s="102">
        <f t="shared" si="509"/>
        <v>0</v>
      </c>
      <c r="W171" s="102">
        <f t="shared" si="510"/>
        <v>0</v>
      </c>
      <c r="X171" s="155"/>
      <c r="Z171" s="52">
        <f t="shared" si="511"/>
        <v>0</v>
      </c>
      <c r="AA171" s="52">
        <f t="shared" si="512"/>
        <v>0</v>
      </c>
      <c r="AB171" s="52">
        <f t="shared" si="513"/>
        <v>0</v>
      </c>
      <c r="AC171" s="52">
        <f t="shared" si="514"/>
        <v>0</v>
      </c>
      <c r="AE171" s="52">
        <f t="shared" si="515"/>
        <v>0</v>
      </c>
      <c r="AF171" s="52">
        <f t="shared" si="516"/>
        <v>0</v>
      </c>
      <c r="AG171" s="52">
        <f t="shared" si="517"/>
        <v>0</v>
      </c>
      <c r="AH171" s="52">
        <f t="shared" si="518"/>
        <v>0</v>
      </c>
      <c r="AJ171" s="52">
        <f t="shared" si="519"/>
        <v>0</v>
      </c>
      <c r="AK171" s="52">
        <f t="shared" si="520"/>
        <v>0</v>
      </c>
      <c r="AL171" s="52">
        <f t="shared" si="521"/>
        <v>0</v>
      </c>
      <c r="AM171" s="52">
        <f t="shared" si="522"/>
        <v>0</v>
      </c>
      <c r="AO171" s="31"/>
      <c r="AQ171" s="31"/>
    </row>
    <row r="172" spans="2:43" ht="54" customHeight="1" thickBot="1" x14ac:dyDescent="0.4">
      <c r="B172" s="207">
        <v>167</v>
      </c>
      <c r="C172" s="208" t="s">
        <v>522</v>
      </c>
      <c r="D172" s="209"/>
      <c r="E172" s="209"/>
      <c r="F172" s="211"/>
      <c r="G172" s="211"/>
      <c r="H172" s="212">
        <f t="shared" ref="H172:I172" si="523">SUM(H167:H171)</f>
        <v>0</v>
      </c>
      <c r="I172" s="212">
        <f t="shared" si="523"/>
        <v>0</v>
      </c>
      <c r="J172" s="212">
        <f>SUM(J167:J171)</f>
        <v>0</v>
      </c>
      <c r="K172" s="212">
        <f>SUM(K167:K171)</f>
        <v>0</v>
      </c>
      <c r="L172" s="213">
        <f>IF(T172=0,0,(IF(T172&lt;='Paramètres '!$B$5,0,ROUND(('Paramètres '!C$9*(MIN(T172,'Paramètres '!$B$10)-MIN(T172,'Paramètres '!$B$9))+'Paramètres '!C$10*(MIN(T172,'Paramètres '!$B$11)-MIN(T172,'Paramètres '!$B$10))+'Paramètres '!C$11*(MIN(T172,'Paramètres '!$B$12)-MIN(T172,'Paramètres '!$B$11))+'Paramètres '!C$12*(T172-MIN(T172,'Paramètres '!$B$12))),3))*H172/T172))</f>
        <v>0</v>
      </c>
      <c r="M172" s="213">
        <f>IF(U172=0,0,(IF(U172&lt;='Paramètres '!$B$5,0,ROUND(('Paramètres '!D$9*(MIN(U172,'Paramètres '!$B$10)-MIN(U172,'Paramètres '!$B$9))+'Paramètres '!D$10*(MIN(U172,'Paramètres '!$B$11)-MIN(U172,'Paramètres '!$B$10))+'Paramètres '!D$11*(MIN(U172,'Paramètres '!$B$12)-MIN(U172,'Paramètres '!$B$11))+'Paramètres '!D$12*(U172-MIN(U172,'Paramètres '!$B$12))),3))*I172/U172))</f>
        <v>0</v>
      </c>
      <c r="N172" s="213">
        <f>IF(V172=0,0,(IF(V172&lt;='Paramètres '!$B$5,0,ROUND(('Paramètres '!E$9*(MIN(V172,'Paramètres '!$B$10)-MIN(V172,'Paramètres '!$B$9))+'Paramètres '!E$10*(MIN(V172,'Paramètres '!$B$11)-MIN(V172,'Paramètres '!$B$10))+'Paramètres '!E$11*(MIN(V172,'Paramètres '!$B$12)-MIN(V172,'Paramètres '!$B$11))+'Paramètres '!E$12*(V172-MIN(V172,'Paramètres '!$B$12))),3))*J172/V172))</f>
        <v>0</v>
      </c>
      <c r="O172" s="213">
        <f>IF(W172=0,0,(IF(W172&lt;='Paramètres '!$B$5,0,ROUND(('Paramètres '!F$9*(MIN(W172,'Paramètres '!$B$10)-MIN(W172,'Paramètres '!$B$9))+'Paramètres '!F$10*(MIN(W172,'Paramètres '!$B$11)-MIN(W172,'Paramètres '!$B$10))+'Paramètres '!F$11*(MIN(W172,'Paramètres '!$B$12)-MIN(W172,'Paramètres '!$B$11))+'Paramètres '!F$12*(W172-MIN(W172,'Paramètres '!$B$12))),3))*K172/W172))</f>
        <v>0</v>
      </c>
      <c r="P172" s="212">
        <f t="shared" ref="P172:Q172" si="524">SUM(P167:P171)</f>
        <v>0</v>
      </c>
      <c r="Q172" s="212">
        <f t="shared" si="524"/>
        <v>0</v>
      </c>
      <c r="R172" s="212">
        <f>SUM(R167:R171)</f>
        <v>0</v>
      </c>
      <c r="S172" s="212">
        <f>SUM(S167:S171)</f>
        <v>0</v>
      </c>
      <c r="T172" s="216">
        <f t="shared" si="507"/>
        <v>0</v>
      </c>
      <c r="U172" s="216">
        <f t="shared" si="508"/>
        <v>0</v>
      </c>
      <c r="V172" s="216">
        <f t="shared" si="509"/>
        <v>0</v>
      </c>
      <c r="W172" s="216">
        <f t="shared" si="510"/>
        <v>0</v>
      </c>
      <c r="X172" s="214">
        <f t="shared" si="363"/>
        <v>0</v>
      </c>
      <c r="Z172" s="52">
        <f t="shared" si="511"/>
        <v>0</v>
      </c>
      <c r="AA172" s="52">
        <f t="shared" si="512"/>
        <v>0</v>
      </c>
      <c r="AB172" s="52">
        <f t="shared" si="513"/>
        <v>0</v>
      </c>
      <c r="AC172" s="52">
        <f t="shared" si="514"/>
        <v>0</v>
      </c>
      <c r="AE172" s="52">
        <f t="shared" si="515"/>
        <v>0</v>
      </c>
      <c r="AF172" s="52">
        <f t="shared" si="516"/>
        <v>0</v>
      </c>
      <c r="AG172" s="52">
        <f t="shared" si="517"/>
        <v>0</v>
      </c>
      <c r="AH172" s="52">
        <f t="shared" si="518"/>
        <v>0</v>
      </c>
      <c r="AJ172" s="52">
        <f t="shared" si="519"/>
        <v>0</v>
      </c>
      <c r="AK172" s="52">
        <f t="shared" si="520"/>
        <v>0</v>
      </c>
      <c r="AL172" s="52">
        <f t="shared" si="521"/>
        <v>0</v>
      </c>
      <c r="AM172" s="52">
        <f t="shared" si="522"/>
        <v>0</v>
      </c>
      <c r="AO172" s="31">
        <v>1</v>
      </c>
      <c r="AQ172" s="31"/>
    </row>
    <row r="173" spans="2:43" ht="54" customHeight="1" x14ac:dyDescent="0.35">
      <c r="B173" s="184">
        <v>168</v>
      </c>
      <c r="C173" s="54" t="s">
        <v>164</v>
      </c>
      <c r="D173" s="50" t="s">
        <v>63</v>
      </c>
      <c r="E173" s="51" t="s">
        <v>187</v>
      </c>
      <c r="F173" s="54" t="s">
        <v>129</v>
      </c>
      <c r="G173" s="53"/>
      <c r="H173" s="99"/>
      <c r="I173" s="99"/>
      <c r="J173" s="99"/>
      <c r="K173" s="99"/>
      <c r="L173" s="102">
        <f>IF(T173=0,0,(IF(T173&lt;='Paramètres '!$B$5,0,ROUND(('Paramètres '!C$9*(MIN(T173,'Paramètres '!$B$10)-MIN(T173,'Paramètres '!$B$9))+'Paramètres '!C$10*(MIN(T173,'Paramètres '!$B$11)-MIN(T173,'Paramètres '!$B$10))+'Paramètres '!C$11*(MIN(T173,'Paramètres '!$B$12)-MIN(T173,'Paramètres '!$B$11))+'Paramètres '!C$12*(T173-MIN(T173,'Paramètres '!$B$12))),3))*H173/T173))</f>
        <v>0</v>
      </c>
      <c r="M173" s="102">
        <f>IF(U173=0,0,(IF(U173&lt;='Paramètres '!$B$5,0,ROUND(('Paramètres '!D$9*(MIN(U173,'Paramètres '!$B$10)-MIN(U173,'Paramètres '!$B$9))+'Paramètres '!D$10*(MIN(U173,'Paramètres '!$B$11)-MIN(U173,'Paramètres '!$B$10))+'Paramètres '!D$11*(MIN(U173,'Paramètres '!$B$12)-MIN(U173,'Paramètres '!$B$11))+'Paramètres '!D$12*(U173-MIN(U173,'Paramètres '!$B$12))),3))*I173/U173))</f>
        <v>0</v>
      </c>
      <c r="N173" s="102">
        <f>IF(V173=0,0,(IF(V173&lt;='Paramètres '!$B$5,0,ROUND(('Paramètres '!E$9*(MIN(V173,'Paramètres '!$B$10)-MIN(V173,'Paramètres '!$B$9))+'Paramètres '!E$10*(MIN(V173,'Paramètres '!$B$11)-MIN(V173,'Paramètres '!$B$10))+'Paramètres '!E$11*(MIN(V173,'Paramètres '!$B$12)-MIN(V173,'Paramètres '!$B$11))+'Paramètres '!E$12*(V173-MIN(V173,'Paramètres '!$B$12))),3))*J173/V173))</f>
        <v>0</v>
      </c>
      <c r="O173" s="102">
        <f>IF(W173=0,0,(IF(W173&lt;='Paramètres '!$B$5,0,ROUND(('Paramètres '!F$9*(MIN(W173,'Paramètres '!$B$10)-MIN(W173,'Paramètres '!$B$9))+'Paramètres '!F$10*(MIN(W173,'Paramètres '!$B$11)-MIN(W173,'Paramètres '!$B$10))+'Paramètres '!F$11*(MIN(W173,'Paramètres '!$B$12)-MIN(W173,'Paramètres '!$B$11))+'Paramètres '!F$12*(W173-MIN(W173,'Paramètres '!$B$12))),3))*K173/W173))</f>
        <v>0</v>
      </c>
      <c r="P173" s="103"/>
      <c r="Q173" s="103"/>
      <c r="R173" s="103"/>
      <c r="S173" s="103"/>
      <c r="T173" s="102">
        <f t="shared" si="359"/>
        <v>0</v>
      </c>
      <c r="U173" s="102">
        <f t="shared" si="360"/>
        <v>0</v>
      </c>
      <c r="V173" s="102">
        <f t="shared" si="361"/>
        <v>0</v>
      </c>
      <c r="W173" s="102">
        <f t="shared" si="362"/>
        <v>0</v>
      </c>
      <c r="X173" s="104">
        <f t="shared" si="363"/>
        <v>0</v>
      </c>
      <c r="Z173" s="52">
        <f t="shared" si="364"/>
        <v>0</v>
      </c>
      <c r="AA173" s="52">
        <f t="shared" si="365"/>
        <v>0</v>
      </c>
      <c r="AB173" s="52">
        <f t="shared" si="366"/>
        <v>0</v>
      </c>
      <c r="AC173" s="52">
        <f t="shared" si="367"/>
        <v>0</v>
      </c>
      <c r="AE173" s="52">
        <f t="shared" si="368"/>
        <v>0</v>
      </c>
      <c r="AF173" s="52">
        <f t="shared" si="369"/>
        <v>0</v>
      </c>
      <c r="AG173" s="52">
        <f t="shared" si="370"/>
        <v>0</v>
      </c>
      <c r="AH173" s="52">
        <f t="shared" si="371"/>
        <v>0</v>
      </c>
      <c r="AJ173" s="52">
        <f t="shared" si="372"/>
        <v>0</v>
      </c>
      <c r="AK173" s="52">
        <f t="shared" si="373"/>
        <v>0</v>
      </c>
      <c r="AL173" s="52">
        <f t="shared" si="374"/>
        <v>0</v>
      </c>
      <c r="AM173" s="52">
        <f t="shared" si="375"/>
        <v>0</v>
      </c>
      <c r="AO173" s="31">
        <v>1</v>
      </c>
      <c r="AQ173" s="31"/>
    </row>
    <row r="174" spans="2:43" ht="54" customHeight="1" x14ac:dyDescent="0.35">
      <c r="B174" s="184">
        <v>169</v>
      </c>
      <c r="C174" s="54" t="s">
        <v>255</v>
      </c>
      <c r="D174" s="50" t="s">
        <v>64</v>
      </c>
      <c r="E174" s="51" t="s">
        <v>187</v>
      </c>
      <c r="F174" s="54" t="s">
        <v>130</v>
      </c>
      <c r="G174" s="53"/>
      <c r="H174" s="99"/>
      <c r="I174" s="99"/>
      <c r="J174" s="99"/>
      <c r="K174" s="99"/>
      <c r="L174" s="102">
        <f>IF(T174=0,0,(IF(T174&lt;='Paramètres '!$B$5,0,ROUND(('Paramètres '!C$9*(MIN(T174,'Paramètres '!$B$10)-MIN(T174,'Paramètres '!$B$9))+'Paramètres '!C$10*(MIN(T174,'Paramètres '!$B$11)-MIN(T174,'Paramètres '!$B$10))+'Paramètres '!C$11*(MIN(T174,'Paramètres '!$B$12)-MIN(T174,'Paramètres '!$B$11))+'Paramètres '!C$12*(T174-MIN(T174,'Paramètres '!$B$12))),3))*H174/T174))</f>
        <v>0</v>
      </c>
      <c r="M174" s="102">
        <f>IF(U174=0,0,(IF(U174&lt;='Paramètres '!$B$5,0,ROUND(('Paramètres '!D$9*(MIN(U174,'Paramètres '!$B$10)-MIN(U174,'Paramètres '!$B$9))+'Paramètres '!D$10*(MIN(U174,'Paramètres '!$B$11)-MIN(U174,'Paramètres '!$B$10))+'Paramètres '!D$11*(MIN(U174,'Paramètres '!$B$12)-MIN(U174,'Paramètres '!$B$11))+'Paramètres '!D$12*(U174-MIN(U174,'Paramètres '!$B$12))),3))*I174/U174))</f>
        <v>0</v>
      </c>
      <c r="N174" s="102">
        <f>IF(V174=0,0,(IF(V174&lt;='Paramètres '!$B$5,0,ROUND(('Paramètres '!E$9*(MIN(V174,'Paramètres '!$B$10)-MIN(V174,'Paramètres '!$B$9))+'Paramètres '!E$10*(MIN(V174,'Paramètres '!$B$11)-MIN(V174,'Paramètres '!$B$10))+'Paramètres '!E$11*(MIN(V174,'Paramètres '!$B$12)-MIN(V174,'Paramètres '!$B$11))+'Paramètres '!E$12*(V174-MIN(V174,'Paramètres '!$B$12))),3))*J174/V174))</f>
        <v>0</v>
      </c>
      <c r="O174" s="102">
        <f>IF(W174=0,0,(IF(W174&lt;='Paramètres '!$B$5,0,ROUND(('Paramètres '!F$9*(MIN(W174,'Paramètres '!$B$10)-MIN(W174,'Paramètres '!$B$9))+'Paramètres '!F$10*(MIN(W174,'Paramètres '!$B$11)-MIN(W174,'Paramètres '!$B$10))+'Paramètres '!F$11*(MIN(W174,'Paramètres '!$B$12)-MIN(W174,'Paramètres '!$B$11))+'Paramètres '!F$12*(W174-MIN(W174,'Paramètres '!$B$12))),3))*K174/W174))</f>
        <v>0</v>
      </c>
      <c r="P174" s="103"/>
      <c r="Q174" s="103"/>
      <c r="R174" s="103"/>
      <c r="S174" s="103"/>
      <c r="T174" s="102">
        <f t="shared" si="359"/>
        <v>0</v>
      </c>
      <c r="U174" s="102">
        <f t="shared" si="360"/>
        <v>0</v>
      </c>
      <c r="V174" s="102">
        <f t="shared" si="361"/>
        <v>0</v>
      </c>
      <c r="W174" s="102">
        <f t="shared" si="362"/>
        <v>0</v>
      </c>
      <c r="X174" s="104">
        <f t="shared" si="363"/>
        <v>0</v>
      </c>
      <c r="Z174" s="52">
        <f t="shared" si="364"/>
        <v>0</v>
      </c>
      <c r="AA174" s="52">
        <f t="shared" si="365"/>
        <v>0</v>
      </c>
      <c r="AB174" s="52">
        <f t="shared" si="366"/>
        <v>0</v>
      </c>
      <c r="AC174" s="52">
        <f t="shared" si="367"/>
        <v>0</v>
      </c>
      <c r="AE174" s="52">
        <f t="shared" si="368"/>
        <v>0</v>
      </c>
      <c r="AF174" s="52">
        <f t="shared" si="369"/>
        <v>0</v>
      </c>
      <c r="AG174" s="52">
        <f t="shared" si="370"/>
        <v>0</v>
      </c>
      <c r="AH174" s="52">
        <f t="shared" si="371"/>
        <v>0</v>
      </c>
      <c r="AJ174" s="52">
        <f t="shared" si="372"/>
        <v>0</v>
      </c>
      <c r="AK174" s="52">
        <f t="shared" si="373"/>
        <v>0</v>
      </c>
      <c r="AL174" s="52">
        <f t="shared" si="374"/>
        <v>0</v>
      </c>
      <c r="AM174" s="52">
        <f t="shared" si="375"/>
        <v>0</v>
      </c>
      <c r="AO174" s="31">
        <v>1</v>
      </c>
      <c r="AQ174" s="31"/>
    </row>
    <row r="175" spans="2:43" ht="54" customHeight="1" x14ac:dyDescent="0.35">
      <c r="B175" s="184">
        <v>170</v>
      </c>
      <c r="C175" s="54" t="s">
        <v>256</v>
      </c>
      <c r="D175" s="50" t="s">
        <v>65</v>
      </c>
      <c r="E175" s="51" t="s">
        <v>187</v>
      </c>
      <c r="F175" s="251" t="s">
        <v>656</v>
      </c>
      <c r="G175" s="53"/>
      <c r="H175" s="99"/>
      <c r="I175" s="99"/>
      <c r="J175" s="99"/>
      <c r="K175" s="99"/>
      <c r="L175" s="102">
        <f>IF(T175=0,0,(IF(T175&lt;='Paramètres '!$B$5,0,ROUND(('Paramètres '!C$9*(MIN(T175,'Paramètres '!$B$10)-MIN(T175,'Paramètres '!$B$9))+'Paramètres '!C$10*(MIN(T175,'Paramètres '!$B$11)-MIN(T175,'Paramètres '!$B$10))+'Paramètres '!C$11*(MIN(T175,'Paramètres '!$B$12)-MIN(T175,'Paramètres '!$B$11))+'Paramètres '!C$12*(T175-MIN(T175,'Paramètres '!$B$12))),3))*H175/T175))</f>
        <v>0</v>
      </c>
      <c r="M175" s="102">
        <f>IF(U175=0,0,(IF(U175&lt;='Paramètres '!$B$5,0,ROUND(('Paramètres '!D$9*(MIN(U175,'Paramètres '!$B$10)-MIN(U175,'Paramètres '!$B$9))+'Paramètres '!D$10*(MIN(U175,'Paramètres '!$B$11)-MIN(U175,'Paramètres '!$B$10))+'Paramètres '!D$11*(MIN(U175,'Paramètres '!$B$12)-MIN(U175,'Paramètres '!$B$11))+'Paramètres '!D$12*(U175-MIN(U175,'Paramètres '!$B$12))),3))*I175/U175))</f>
        <v>0</v>
      </c>
      <c r="N175" s="102">
        <f>IF(V175=0,0,(IF(V175&lt;='Paramètres '!$B$5,0,ROUND(('Paramètres '!E$9*(MIN(V175,'Paramètres '!$B$10)-MIN(V175,'Paramètres '!$B$9))+'Paramètres '!E$10*(MIN(V175,'Paramètres '!$B$11)-MIN(V175,'Paramètres '!$B$10))+'Paramètres '!E$11*(MIN(V175,'Paramètres '!$B$12)-MIN(V175,'Paramètres '!$B$11))+'Paramètres '!E$12*(V175-MIN(V175,'Paramètres '!$B$12))),3))*J175/V175))</f>
        <v>0</v>
      </c>
      <c r="O175" s="102">
        <f>IF(W175=0,0,(IF(W175&lt;='Paramètres '!$B$5,0,ROUND(('Paramètres '!F$9*(MIN(W175,'Paramètres '!$B$10)-MIN(W175,'Paramètres '!$B$9))+'Paramètres '!F$10*(MIN(W175,'Paramètres '!$B$11)-MIN(W175,'Paramètres '!$B$10))+'Paramètres '!F$11*(MIN(W175,'Paramètres '!$B$12)-MIN(W175,'Paramètres '!$B$11))+'Paramètres '!F$12*(W175-MIN(W175,'Paramètres '!$B$12))),3))*K175/W175))</f>
        <v>0</v>
      </c>
      <c r="P175" s="103"/>
      <c r="Q175" s="103"/>
      <c r="R175" s="103"/>
      <c r="S175" s="103"/>
      <c r="T175" s="102">
        <f t="shared" si="359"/>
        <v>0</v>
      </c>
      <c r="U175" s="102">
        <f t="shared" si="360"/>
        <v>0</v>
      </c>
      <c r="V175" s="102">
        <f t="shared" si="361"/>
        <v>0</v>
      </c>
      <c r="W175" s="102">
        <f t="shared" si="362"/>
        <v>0</v>
      </c>
      <c r="X175" s="104">
        <f t="shared" si="363"/>
        <v>0</v>
      </c>
      <c r="Z175" s="52">
        <f t="shared" si="364"/>
        <v>0</v>
      </c>
      <c r="AA175" s="52">
        <f t="shared" si="365"/>
        <v>0</v>
      </c>
      <c r="AB175" s="52">
        <f t="shared" si="366"/>
        <v>0</v>
      </c>
      <c r="AC175" s="52">
        <f t="shared" si="367"/>
        <v>0</v>
      </c>
      <c r="AE175" s="52">
        <f t="shared" si="368"/>
        <v>0</v>
      </c>
      <c r="AF175" s="52">
        <f t="shared" si="369"/>
        <v>0</v>
      </c>
      <c r="AG175" s="52">
        <f t="shared" si="370"/>
        <v>0</v>
      </c>
      <c r="AH175" s="52">
        <f t="shared" si="371"/>
        <v>0</v>
      </c>
      <c r="AJ175" s="52">
        <f t="shared" si="372"/>
        <v>0</v>
      </c>
      <c r="AK175" s="52">
        <f t="shared" si="373"/>
        <v>0</v>
      </c>
      <c r="AL175" s="52">
        <f t="shared" si="374"/>
        <v>0</v>
      </c>
      <c r="AM175" s="52">
        <f t="shared" si="375"/>
        <v>0</v>
      </c>
      <c r="AO175" s="31">
        <v>1</v>
      </c>
      <c r="AQ175" s="31"/>
    </row>
    <row r="176" spans="2:43" ht="71.25" customHeight="1" x14ac:dyDescent="0.35">
      <c r="B176" s="184">
        <v>171</v>
      </c>
      <c r="C176" s="252" t="s">
        <v>657</v>
      </c>
      <c r="D176" s="248" t="s">
        <v>658</v>
      </c>
      <c r="E176" s="51" t="s">
        <v>31</v>
      </c>
      <c r="F176" s="54" t="s">
        <v>283</v>
      </c>
      <c r="G176" s="53"/>
      <c r="H176" s="99"/>
      <c r="I176" s="99"/>
      <c r="J176" s="99"/>
      <c r="K176" s="99"/>
      <c r="L176" s="102">
        <f>IF(T176=0,0,(IF(T176&lt;='Paramètres '!$B$5,0,ROUND(('Paramètres '!C$9*(MIN(T176,'Paramètres '!$B$10)-MIN(T176,'Paramètres '!$B$9))+'Paramètres '!C$10*(MIN(T176,'Paramètres '!$B$11)-MIN(T176,'Paramètres '!$B$10))+'Paramètres '!C$11*(MIN(T176,'Paramètres '!$B$12)-MIN(T176,'Paramètres '!$B$11))+'Paramètres '!C$12*(T176-MIN(T176,'Paramètres '!$B$12))),3))*H176/T176))</f>
        <v>0</v>
      </c>
      <c r="M176" s="102">
        <f>IF(U176=0,0,(IF(U176&lt;='Paramètres '!$B$5,0,ROUND(('Paramètres '!D$9*(MIN(U176,'Paramètres '!$B$10)-MIN(U176,'Paramètres '!$B$9))+'Paramètres '!D$10*(MIN(U176,'Paramètres '!$B$11)-MIN(U176,'Paramètres '!$B$10))+'Paramètres '!D$11*(MIN(U176,'Paramètres '!$B$12)-MIN(U176,'Paramètres '!$B$11))+'Paramètres '!D$12*(U176-MIN(U176,'Paramètres '!$B$12))),3))*I176/U176))</f>
        <v>0</v>
      </c>
      <c r="N176" s="102">
        <f>IF(V176=0,0,(IF(V176&lt;='Paramètres '!$B$5,0,ROUND(('Paramètres '!E$9*(MIN(V176,'Paramètres '!$B$10)-MIN(V176,'Paramètres '!$B$9))+'Paramètres '!E$10*(MIN(V176,'Paramètres '!$B$11)-MIN(V176,'Paramètres '!$B$10))+'Paramètres '!E$11*(MIN(V176,'Paramètres '!$B$12)-MIN(V176,'Paramètres '!$B$11))+'Paramètres '!E$12*(V176-MIN(V176,'Paramètres '!$B$12))),3))*J176/V176))</f>
        <v>0</v>
      </c>
      <c r="O176" s="102">
        <f>IF(W176=0,0,(IF(W176&lt;='Paramètres '!$B$5,0,ROUND(('Paramètres '!F$9*(MIN(W176,'Paramètres '!$B$10)-MIN(W176,'Paramètres '!$B$9))+'Paramètres '!F$10*(MIN(W176,'Paramètres '!$B$11)-MIN(W176,'Paramètres '!$B$10))+'Paramètres '!F$11*(MIN(W176,'Paramètres '!$B$12)-MIN(W176,'Paramètres '!$B$11))+'Paramètres '!F$12*(W176-MIN(W176,'Paramètres '!$B$12))),3))*K176/W176))</f>
        <v>0</v>
      </c>
      <c r="P176" s="103"/>
      <c r="Q176" s="103"/>
      <c r="R176" s="103"/>
      <c r="S176" s="103"/>
      <c r="T176" s="102">
        <f t="shared" si="359"/>
        <v>0</v>
      </c>
      <c r="U176" s="102">
        <f t="shared" si="360"/>
        <v>0</v>
      </c>
      <c r="V176" s="102">
        <f t="shared" si="361"/>
        <v>0</v>
      </c>
      <c r="W176" s="102">
        <f t="shared" si="362"/>
        <v>0</v>
      </c>
      <c r="X176" s="104">
        <f t="shared" si="363"/>
        <v>0</v>
      </c>
      <c r="Z176" s="52">
        <f t="shared" si="364"/>
        <v>0</v>
      </c>
      <c r="AA176" s="52">
        <f t="shared" si="365"/>
        <v>0</v>
      </c>
      <c r="AB176" s="52">
        <f t="shared" si="366"/>
        <v>0</v>
      </c>
      <c r="AC176" s="52">
        <f t="shared" si="367"/>
        <v>0</v>
      </c>
      <c r="AE176" s="52">
        <f t="shared" si="368"/>
        <v>0</v>
      </c>
      <c r="AF176" s="52">
        <f t="shared" si="369"/>
        <v>0</v>
      </c>
      <c r="AG176" s="52">
        <f t="shared" si="370"/>
        <v>0</v>
      </c>
      <c r="AH176" s="52">
        <f t="shared" si="371"/>
        <v>0</v>
      </c>
      <c r="AJ176" s="52">
        <f t="shared" si="372"/>
        <v>0</v>
      </c>
      <c r="AK176" s="52">
        <f t="shared" si="373"/>
        <v>0</v>
      </c>
      <c r="AL176" s="52">
        <f t="shared" si="374"/>
        <v>0</v>
      </c>
      <c r="AM176" s="52">
        <f t="shared" si="375"/>
        <v>0</v>
      </c>
      <c r="AO176" s="31">
        <v>1</v>
      </c>
      <c r="AQ176" s="31"/>
    </row>
    <row r="177" spans="2:43" ht="54" customHeight="1" x14ac:dyDescent="0.35">
      <c r="B177" s="184">
        <v>172</v>
      </c>
      <c r="C177" s="54" t="s">
        <v>257</v>
      </c>
      <c r="D177" s="50" t="s">
        <v>66</v>
      </c>
      <c r="E177" s="51" t="s">
        <v>298</v>
      </c>
      <c r="F177" s="54" t="s">
        <v>131</v>
      </c>
      <c r="G177" s="53"/>
      <c r="H177" s="99"/>
      <c r="I177" s="99"/>
      <c r="J177" s="99"/>
      <c r="K177" s="99"/>
      <c r="L177" s="102">
        <f>IF(T177=0,0,(IF(T177&lt;='Paramètres '!$B$5,0,ROUND(('Paramètres '!C$9*(MIN(T177,'Paramètres '!$B$10)-MIN(T177,'Paramètres '!$B$9))+'Paramètres '!C$10*(MIN(T177,'Paramètres '!$B$11)-MIN(T177,'Paramètres '!$B$10))+'Paramètres '!C$11*(MIN(T177,'Paramètres '!$B$12)-MIN(T177,'Paramètres '!$B$11))+'Paramètres '!C$12*(T177-MIN(T177,'Paramètres '!$B$12))),3))*H177/T177))</f>
        <v>0</v>
      </c>
      <c r="M177" s="102">
        <f>IF(U177=0,0,(IF(U177&lt;='Paramètres '!$B$5,0,ROUND(('Paramètres '!D$9*(MIN(U177,'Paramètres '!$B$10)-MIN(U177,'Paramètres '!$B$9))+'Paramètres '!D$10*(MIN(U177,'Paramètres '!$B$11)-MIN(U177,'Paramètres '!$B$10))+'Paramètres '!D$11*(MIN(U177,'Paramètres '!$B$12)-MIN(U177,'Paramètres '!$B$11))+'Paramètres '!D$12*(U177-MIN(U177,'Paramètres '!$B$12))),3))*I177/U177))</f>
        <v>0</v>
      </c>
      <c r="N177" s="102">
        <f>IF(V177=0,0,(IF(V177&lt;='Paramètres '!$B$5,0,ROUND(('Paramètres '!E$9*(MIN(V177,'Paramètres '!$B$10)-MIN(V177,'Paramètres '!$B$9))+'Paramètres '!E$10*(MIN(V177,'Paramètres '!$B$11)-MIN(V177,'Paramètres '!$B$10))+'Paramètres '!E$11*(MIN(V177,'Paramètres '!$B$12)-MIN(V177,'Paramètres '!$B$11))+'Paramètres '!E$12*(V177-MIN(V177,'Paramètres '!$B$12))),3))*J177/V177))</f>
        <v>0</v>
      </c>
      <c r="O177" s="102">
        <f>IF(W177=0,0,(IF(W177&lt;='Paramètres '!$B$5,0,ROUND(('Paramètres '!F$9*(MIN(W177,'Paramètres '!$B$10)-MIN(W177,'Paramètres '!$B$9))+'Paramètres '!F$10*(MIN(W177,'Paramètres '!$B$11)-MIN(W177,'Paramètres '!$B$10))+'Paramètres '!F$11*(MIN(W177,'Paramètres '!$B$12)-MIN(W177,'Paramètres '!$B$11))+'Paramètres '!F$12*(W177-MIN(W177,'Paramètres '!$B$12))),3))*K177/W177))</f>
        <v>0</v>
      </c>
      <c r="P177" s="103"/>
      <c r="Q177" s="103"/>
      <c r="R177" s="103"/>
      <c r="S177" s="103"/>
      <c r="T177" s="102">
        <f t="shared" si="359"/>
        <v>0</v>
      </c>
      <c r="U177" s="102">
        <f t="shared" si="360"/>
        <v>0</v>
      </c>
      <c r="V177" s="102">
        <f t="shared" si="361"/>
        <v>0</v>
      </c>
      <c r="W177" s="102">
        <f t="shared" si="362"/>
        <v>0</v>
      </c>
      <c r="X177" s="104">
        <f t="shared" si="363"/>
        <v>0</v>
      </c>
      <c r="Z177" s="52">
        <f t="shared" si="364"/>
        <v>0</v>
      </c>
      <c r="AA177" s="52">
        <f t="shared" si="365"/>
        <v>0</v>
      </c>
      <c r="AB177" s="52">
        <f t="shared" si="366"/>
        <v>0</v>
      </c>
      <c r="AC177" s="52">
        <f t="shared" si="367"/>
        <v>0</v>
      </c>
      <c r="AE177" s="52">
        <f t="shared" si="368"/>
        <v>0</v>
      </c>
      <c r="AF177" s="52">
        <f t="shared" si="369"/>
        <v>0</v>
      </c>
      <c r="AG177" s="52">
        <f t="shared" si="370"/>
        <v>0</v>
      </c>
      <c r="AH177" s="52">
        <f t="shared" si="371"/>
        <v>0</v>
      </c>
      <c r="AJ177" s="52">
        <f t="shared" si="372"/>
        <v>0</v>
      </c>
      <c r="AK177" s="52">
        <f t="shared" si="373"/>
        <v>0</v>
      </c>
      <c r="AL177" s="52">
        <f t="shared" si="374"/>
        <v>0</v>
      </c>
      <c r="AM177" s="52">
        <f t="shared" si="375"/>
        <v>0</v>
      </c>
      <c r="AO177" s="31">
        <v>1</v>
      </c>
      <c r="AQ177" s="31"/>
    </row>
    <row r="178" spans="2:43" ht="54" customHeight="1" x14ac:dyDescent="0.35">
      <c r="B178" s="184">
        <v>173</v>
      </c>
      <c r="C178" s="54" t="s">
        <v>258</v>
      </c>
      <c r="D178" s="50" t="s">
        <v>67</v>
      </c>
      <c r="E178" s="51" t="s">
        <v>189</v>
      </c>
      <c r="F178" s="54" t="s">
        <v>132</v>
      </c>
      <c r="G178" s="53"/>
      <c r="H178" s="99"/>
      <c r="I178" s="99"/>
      <c r="J178" s="99"/>
      <c r="K178" s="99"/>
      <c r="L178" s="102">
        <f>IF(T178=0,0,(IF(T178&lt;='Paramètres '!$B$5,0,ROUND(('Paramètres '!C$9*(MIN(T178,'Paramètres '!$B$10)-MIN(T178,'Paramètres '!$B$9))+'Paramètres '!C$10*(MIN(T178,'Paramètres '!$B$11)-MIN(T178,'Paramètres '!$B$10))+'Paramètres '!C$11*(MIN(T178,'Paramètres '!$B$12)-MIN(T178,'Paramètres '!$B$11))+'Paramètres '!C$12*(T178-MIN(T178,'Paramètres '!$B$12))),3))*H178/T178))</f>
        <v>0</v>
      </c>
      <c r="M178" s="102">
        <f>IF(U178=0,0,(IF(U178&lt;='Paramètres '!$B$5,0,ROUND(('Paramètres '!D$9*(MIN(U178,'Paramètres '!$B$10)-MIN(U178,'Paramètres '!$B$9))+'Paramètres '!D$10*(MIN(U178,'Paramètres '!$B$11)-MIN(U178,'Paramètres '!$B$10))+'Paramètres '!D$11*(MIN(U178,'Paramètres '!$B$12)-MIN(U178,'Paramètres '!$B$11))+'Paramètres '!D$12*(U178-MIN(U178,'Paramètres '!$B$12))),3))*I178/U178))</f>
        <v>0</v>
      </c>
      <c r="N178" s="102">
        <f>IF(V178=0,0,(IF(V178&lt;='Paramètres '!$B$5,0,ROUND(('Paramètres '!E$9*(MIN(V178,'Paramètres '!$B$10)-MIN(V178,'Paramètres '!$B$9))+'Paramètres '!E$10*(MIN(V178,'Paramètres '!$B$11)-MIN(V178,'Paramètres '!$B$10))+'Paramètres '!E$11*(MIN(V178,'Paramètres '!$B$12)-MIN(V178,'Paramètres '!$B$11))+'Paramètres '!E$12*(V178-MIN(V178,'Paramètres '!$B$12))),3))*J178/V178))</f>
        <v>0</v>
      </c>
      <c r="O178" s="102">
        <f>IF(W178=0,0,(IF(W178&lt;='Paramètres '!$B$5,0,ROUND(('Paramètres '!F$9*(MIN(W178,'Paramètres '!$B$10)-MIN(W178,'Paramètres '!$B$9))+'Paramètres '!F$10*(MIN(W178,'Paramètres '!$B$11)-MIN(W178,'Paramètres '!$B$10))+'Paramètres '!F$11*(MIN(W178,'Paramètres '!$B$12)-MIN(W178,'Paramètres '!$B$11))+'Paramètres '!F$12*(W178-MIN(W178,'Paramètres '!$B$12))),3))*K178/W178))</f>
        <v>0</v>
      </c>
      <c r="P178" s="103"/>
      <c r="Q178" s="103"/>
      <c r="R178" s="103"/>
      <c r="S178" s="103"/>
      <c r="T178" s="102">
        <f t="shared" si="359"/>
        <v>0</v>
      </c>
      <c r="U178" s="102">
        <f t="shared" si="360"/>
        <v>0</v>
      </c>
      <c r="V178" s="102">
        <f t="shared" si="361"/>
        <v>0</v>
      </c>
      <c r="W178" s="102">
        <f t="shared" si="362"/>
        <v>0</v>
      </c>
      <c r="X178" s="104">
        <f t="shared" si="363"/>
        <v>0</v>
      </c>
      <c r="Z178" s="52">
        <f t="shared" si="364"/>
        <v>0</v>
      </c>
      <c r="AA178" s="52">
        <f t="shared" si="365"/>
        <v>0</v>
      </c>
      <c r="AB178" s="52">
        <f t="shared" si="366"/>
        <v>0</v>
      </c>
      <c r="AC178" s="52">
        <f t="shared" si="367"/>
        <v>0</v>
      </c>
      <c r="AE178" s="52">
        <f t="shared" si="368"/>
        <v>0</v>
      </c>
      <c r="AF178" s="52">
        <f t="shared" si="369"/>
        <v>0</v>
      </c>
      <c r="AG178" s="52">
        <f t="shared" si="370"/>
        <v>0</v>
      </c>
      <c r="AH178" s="52">
        <f t="shared" si="371"/>
        <v>0</v>
      </c>
      <c r="AJ178" s="52">
        <f t="shared" si="372"/>
        <v>0</v>
      </c>
      <c r="AK178" s="52">
        <f t="shared" si="373"/>
        <v>0</v>
      </c>
      <c r="AL178" s="52">
        <f t="shared" si="374"/>
        <v>0</v>
      </c>
      <c r="AM178" s="52">
        <f t="shared" si="375"/>
        <v>0</v>
      </c>
      <c r="AO178" s="31">
        <v>0</v>
      </c>
      <c r="AQ178" s="31"/>
    </row>
    <row r="179" spans="2:43" ht="54" customHeight="1" x14ac:dyDescent="0.35">
      <c r="B179" s="184">
        <v>174</v>
      </c>
      <c r="C179" s="54" t="s">
        <v>259</v>
      </c>
      <c r="D179" s="50" t="s">
        <v>260</v>
      </c>
      <c r="E179" s="51" t="s">
        <v>187</v>
      </c>
      <c r="F179" s="54" t="s">
        <v>284</v>
      </c>
      <c r="G179" s="53"/>
      <c r="H179" s="99"/>
      <c r="I179" s="99"/>
      <c r="J179" s="99"/>
      <c r="K179" s="99"/>
      <c r="L179" s="102">
        <f>IF(T179=0,0,(IF(T179&lt;='Paramètres '!$B$5,0,ROUND(('Paramètres '!C$9*(MIN(T179,'Paramètres '!$B$10)-MIN(T179,'Paramètres '!$B$9))+'Paramètres '!C$10*(MIN(T179,'Paramètres '!$B$11)-MIN(T179,'Paramètres '!$B$10))+'Paramètres '!C$11*(MIN(T179,'Paramètres '!$B$12)-MIN(T179,'Paramètres '!$B$11))+'Paramètres '!C$12*(T179-MIN(T179,'Paramètres '!$B$12))),3))*H179/T179))</f>
        <v>0</v>
      </c>
      <c r="M179" s="102">
        <f>IF(U179=0,0,(IF(U179&lt;='Paramètres '!$B$5,0,ROUND(('Paramètres '!D$9*(MIN(U179,'Paramètres '!$B$10)-MIN(U179,'Paramètres '!$B$9))+'Paramètres '!D$10*(MIN(U179,'Paramètres '!$B$11)-MIN(U179,'Paramètres '!$B$10))+'Paramètres '!D$11*(MIN(U179,'Paramètres '!$B$12)-MIN(U179,'Paramètres '!$B$11))+'Paramètres '!D$12*(U179-MIN(U179,'Paramètres '!$B$12))),3))*I179/U179))</f>
        <v>0</v>
      </c>
      <c r="N179" s="102">
        <f>IF(V179=0,0,(IF(V179&lt;='Paramètres '!$B$5,0,ROUND(('Paramètres '!E$9*(MIN(V179,'Paramètres '!$B$10)-MIN(V179,'Paramètres '!$B$9))+'Paramètres '!E$10*(MIN(V179,'Paramètres '!$B$11)-MIN(V179,'Paramètres '!$B$10))+'Paramètres '!E$11*(MIN(V179,'Paramètres '!$B$12)-MIN(V179,'Paramètres '!$B$11))+'Paramètres '!E$12*(V179-MIN(V179,'Paramètres '!$B$12))),3))*J179/V179))</f>
        <v>0</v>
      </c>
      <c r="O179" s="102">
        <f>IF(W179=0,0,(IF(W179&lt;='Paramètres '!$B$5,0,ROUND(('Paramètres '!F$9*(MIN(W179,'Paramètres '!$B$10)-MIN(W179,'Paramètres '!$B$9))+'Paramètres '!F$10*(MIN(W179,'Paramètres '!$B$11)-MIN(W179,'Paramètres '!$B$10))+'Paramètres '!F$11*(MIN(W179,'Paramètres '!$B$12)-MIN(W179,'Paramètres '!$B$11))+'Paramètres '!F$12*(W179-MIN(W179,'Paramètres '!$B$12))),3))*K179/W179))</f>
        <v>0</v>
      </c>
      <c r="P179" s="103"/>
      <c r="Q179" s="103"/>
      <c r="R179" s="103"/>
      <c r="S179" s="103"/>
      <c r="T179" s="102">
        <f t="shared" si="359"/>
        <v>0</v>
      </c>
      <c r="U179" s="102">
        <f t="shared" si="360"/>
        <v>0</v>
      </c>
      <c r="V179" s="102">
        <f t="shared" si="361"/>
        <v>0</v>
      </c>
      <c r="W179" s="102">
        <f t="shared" si="362"/>
        <v>0</v>
      </c>
      <c r="X179" s="104">
        <f t="shared" si="363"/>
        <v>0</v>
      </c>
      <c r="Z179" s="52">
        <f t="shared" si="364"/>
        <v>0</v>
      </c>
      <c r="AA179" s="52">
        <f t="shared" si="365"/>
        <v>0</v>
      </c>
      <c r="AB179" s="52">
        <f t="shared" si="366"/>
        <v>0</v>
      </c>
      <c r="AC179" s="52">
        <f t="shared" si="367"/>
        <v>0</v>
      </c>
      <c r="AE179" s="52">
        <f t="shared" si="368"/>
        <v>0</v>
      </c>
      <c r="AF179" s="52">
        <f t="shared" si="369"/>
        <v>0</v>
      </c>
      <c r="AG179" s="52">
        <f t="shared" si="370"/>
        <v>0</v>
      </c>
      <c r="AH179" s="52">
        <f t="shared" si="371"/>
        <v>0</v>
      </c>
      <c r="AJ179" s="52">
        <f t="shared" si="372"/>
        <v>0</v>
      </c>
      <c r="AK179" s="52">
        <f t="shared" si="373"/>
        <v>0</v>
      </c>
      <c r="AL179" s="52">
        <f t="shared" si="374"/>
        <v>0</v>
      </c>
      <c r="AM179" s="52">
        <f t="shared" si="375"/>
        <v>0</v>
      </c>
      <c r="AO179" s="31">
        <v>1</v>
      </c>
      <c r="AQ179" s="31"/>
    </row>
    <row r="180" spans="2:43" ht="54" customHeight="1" x14ac:dyDescent="0.35">
      <c r="B180" s="184">
        <v>175</v>
      </c>
      <c r="C180" s="54" t="s">
        <v>165</v>
      </c>
      <c r="D180" s="50" t="s">
        <v>261</v>
      </c>
      <c r="E180" s="51" t="s">
        <v>167</v>
      </c>
      <c r="F180" s="54" t="s">
        <v>285</v>
      </c>
      <c r="G180" s="53"/>
      <c r="H180" s="99"/>
      <c r="I180" s="99"/>
      <c r="J180" s="99"/>
      <c r="K180" s="99"/>
      <c r="L180" s="102">
        <f>IF(T180=0,0,(IF(T180&lt;='Paramètres '!$B$5,0,ROUND(('Paramètres '!C$9*(MIN(T180,'Paramètres '!$B$10)-MIN(T180,'Paramètres '!$B$9))+'Paramètres '!C$10*(MIN(T180,'Paramètres '!$B$11)-MIN(T180,'Paramètres '!$B$10))+'Paramètres '!C$11*(MIN(T180,'Paramètres '!$B$12)-MIN(T180,'Paramètres '!$B$11))+'Paramètres '!C$12*(T180-MIN(T180,'Paramètres '!$B$12))),3))*H180/T180))</f>
        <v>0</v>
      </c>
      <c r="M180" s="102">
        <f>IF(U180=0,0,(IF(U180&lt;='Paramètres '!$B$5,0,ROUND(('Paramètres '!D$9*(MIN(U180,'Paramètres '!$B$10)-MIN(U180,'Paramètres '!$B$9))+'Paramètres '!D$10*(MIN(U180,'Paramètres '!$B$11)-MIN(U180,'Paramètres '!$B$10))+'Paramètres '!D$11*(MIN(U180,'Paramètres '!$B$12)-MIN(U180,'Paramètres '!$B$11))+'Paramètres '!D$12*(U180-MIN(U180,'Paramètres '!$B$12))),3))*I180/U180))</f>
        <v>0</v>
      </c>
      <c r="N180" s="102">
        <f>IF(V180=0,0,(IF(V180&lt;='Paramètres '!$B$5,0,ROUND(('Paramètres '!E$9*(MIN(V180,'Paramètres '!$B$10)-MIN(V180,'Paramètres '!$B$9))+'Paramètres '!E$10*(MIN(V180,'Paramètres '!$B$11)-MIN(V180,'Paramètres '!$B$10))+'Paramètres '!E$11*(MIN(V180,'Paramètres '!$B$12)-MIN(V180,'Paramètres '!$B$11))+'Paramètres '!E$12*(V180-MIN(V180,'Paramètres '!$B$12))),3))*J180/V180))</f>
        <v>0</v>
      </c>
      <c r="O180" s="102">
        <f>IF(W180=0,0,(IF(W180&lt;='Paramètres '!$B$5,0,ROUND(('Paramètres '!F$9*(MIN(W180,'Paramètres '!$B$10)-MIN(W180,'Paramètres '!$B$9))+'Paramètres '!F$10*(MIN(W180,'Paramètres '!$B$11)-MIN(W180,'Paramètres '!$B$10))+'Paramètres '!F$11*(MIN(W180,'Paramètres '!$B$12)-MIN(W180,'Paramètres '!$B$11))+'Paramètres '!F$12*(W180-MIN(W180,'Paramètres '!$B$12))),3))*K180/W180))</f>
        <v>0</v>
      </c>
      <c r="P180" s="103"/>
      <c r="Q180" s="103"/>
      <c r="R180" s="103"/>
      <c r="S180" s="103"/>
      <c r="T180" s="102">
        <f t="shared" ref="T180:T238" si="525">ROUND(P180+H180,3)</f>
        <v>0</v>
      </c>
      <c r="U180" s="102">
        <f t="shared" ref="U180:U238" si="526">ROUND(Q180+I180,3)</f>
        <v>0</v>
      </c>
      <c r="V180" s="102">
        <f t="shared" ref="V180:V238" si="527">ROUND(R180+J180,3)</f>
        <v>0</v>
      </c>
      <c r="W180" s="102">
        <f t="shared" ref="W180:W238" si="528">ROUND(S180+K180,3)</f>
        <v>0</v>
      </c>
      <c r="X180" s="104">
        <f t="shared" ref="X180:X238" si="529">ROUND(SUM(L180:O180),3)</f>
        <v>0</v>
      </c>
      <c r="Z180" s="52">
        <f t="shared" ref="Z180:Z238" si="530">IF(AND(H180&gt;0,P180=0),L180,0)</f>
        <v>0</v>
      </c>
      <c r="AA180" s="52">
        <f t="shared" ref="AA180:AA238" si="531">IF(AND(I180&gt;0,Q180=0),M180,0)</f>
        <v>0</v>
      </c>
      <c r="AB180" s="52">
        <f t="shared" ref="AB180:AB238" si="532">IF(AND(J180&gt;0,R180=0),N180,0)</f>
        <v>0</v>
      </c>
      <c r="AC180" s="52">
        <f t="shared" ref="AC180:AC238" si="533">IF(AND(K180&gt;0,S180=0),O180,0)</f>
        <v>0</v>
      </c>
      <c r="AE180" s="52">
        <f t="shared" ref="AE180:AE238" si="534">IF(AND(H180&gt;0,P180&gt;0),L180,0)</f>
        <v>0</v>
      </c>
      <c r="AF180" s="52">
        <f t="shared" ref="AF180:AF238" si="535">IF(AND(I180&gt;0,Q180&gt;0),M180,0)</f>
        <v>0</v>
      </c>
      <c r="AG180" s="52">
        <f t="shared" ref="AG180:AG238" si="536">IF(AND(J180&gt;0,R180&gt;0),N180,0)</f>
        <v>0</v>
      </c>
      <c r="AH180" s="52">
        <f t="shared" ref="AH180:AH238" si="537">IF(AND(K180&gt;0,S180&gt;0),O180,0)</f>
        <v>0</v>
      </c>
      <c r="AJ180" s="52">
        <f t="shared" ref="AJ180:AJ238" si="538">Z180+AE180</f>
        <v>0</v>
      </c>
      <c r="AK180" s="52">
        <f t="shared" ref="AK180:AK238" si="539">AA180+AF180</f>
        <v>0</v>
      </c>
      <c r="AL180" s="52">
        <f t="shared" ref="AL180:AL238" si="540">AB180+AG180</f>
        <v>0</v>
      </c>
      <c r="AM180" s="52">
        <f t="shared" ref="AM180:AM238" si="541">AC180+AH180</f>
        <v>0</v>
      </c>
      <c r="AO180" s="31">
        <v>1</v>
      </c>
      <c r="AQ180" s="31"/>
    </row>
    <row r="181" spans="2:43" ht="54" customHeight="1" x14ac:dyDescent="0.35">
      <c r="B181" s="184">
        <v>176</v>
      </c>
      <c r="C181" s="54" t="s">
        <v>262</v>
      </c>
      <c r="D181" s="50" t="s">
        <v>158</v>
      </c>
      <c r="E181" s="51" t="s">
        <v>167</v>
      </c>
      <c r="F181" s="54" t="s">
        <v>286</v>
      </c>
      <c r="G181" s="53"/>
      <c r="H181" s="99"/>
      <c r="I181" s="99"/>
      <c r="J181" s="99"/>
      <c r="K181" s="99"/>
      <c r="L181" s="102">
        <f>IF(T181=0,0,(IF(T181&lt;='Paramètres '!$B$5,0,ROUND(('Paramètres '!C$9*(MIN(T181,'Paramètres '!$B$10)-MIN(T181,'Paramètres '!$B$9))+'Paramètres '!C$10*(MIN(T181,'Paramètres '!$B$11)-MIN(T181,'Paramètres '!$B$10))+'Paramètres '!C$11*(MIN(T181,'Paramètres '!$B$12)-MIN(T181,'Paramètres '!$B$11))+'Paramètres '!C$12*(T181-MIN(T181,'Paramètres '!$B$12))),3))*H181/T181))</f>
        <v>0</v>
      </c>
      <c r="M181" s="102">
        <f>IF(U181=0,0,(IF(U181&lt;='Paramètres '!$B$5,0,ROUND(('Paramètres '!D$9*(MIN(U181,'Paramètres '!$B$10)-MIN(U181,'Paramètres '!$B$9))+'Paramètres '!D$10*(MIN(U181,'Paramètres '!$B$11)-MIN(U181,'Paramètres '!$B$10))+'Paramètres '!D$11*(MIN(U181,'Paramètres '!$B$12)-MIN(U181,'Paramètres '!$B$11))+'Paramètres '!D$12*(U181-MIN(U181,'Paramètres '!$B$12))),3))*I181/U181))</f>
        <v>0</v>
      </c>
      <c r="N181" s="102">
        <f>IF(V181=0,0,(IF(V181&lt;='Paramètres '!$B$5,0,ROUND(('Paramètres '!E$9*(MIN(V181,'Paramètres '!$B$10)-MIN(V181,'Paramètres '!$B$9))+'Paramètres '!E$10*(MIN(V181,'Paramètres '!$B$11)-MIN(V181,'Paramètres '!$B$10))+'Paramètres '!E$11*(MIN(V181,'Paramètres '!$B$12)-MIN(V181,'Paramètres '!$B$11))+'Paramètres '!E$12*(V181-MIN(V181,'Paramètres '!$B$12))),3))*J181/V181))</f>
        <v>0</v>
      </c>
      <c r="O181" s="102">
        <f>IF(W181=0,0,(IF(W181&lt;='Paramètres '!$B$5,0,ROUND(('Paramètres '!F$9*(MIN(W181,'Paramètres '!$B$10)-MIN(W181,'Paramètres '!$B$9))+'Paramètres '!F$10*(MIN(W181,'Paramètres '!$B$11)-MIN(W181,'Paramètres '!$B$10))+'Paramètres '!F$11*(MIN(W181,'Paramètres '!$B$12)-MIN(W181,'Paramètres '!$B$11))+'Paramètres '!F$12*(W181-MIN(W181,'Paramètres '!$B$12))),3))*K181/W181))</f>
        <v>0</v>
      </c>
      <c r="P181" s="103"/>
      <c r="Q181" s="103"/>
      <c r="R181" s="103"/>
      <c r="S181" s="103"/>
      <c r="T181" s="102">
        <f t="shared" si="525"/>
        <v>0</v>
      </c>
      <c r="U181" s="102">
        <f t="shared" si="526"/>
        <v>0</v>
      </c>
      <c r="V181" s="102">
        <f t="shared" si="527"/>
        <v>0</v>
      </c>
      <c r="W181" s="102">
        <f t="shared" si="528"/>
        <v>0</v>
      </c>
      <c r="X181" s="104">
        <f t="shared" si="529"/>
        <v>0</v>
      </c>
      <c r="Z181" s="52">
        <f t="shared" si="530"/>
        <v>0</v>
      </c>
      <c r="AA181" s="52">
        <f t="shared" si="531"/>
        <v>0</v>
      </c>
      <c r="AB181" s="52">
        <f t="shared" si="532"/>
        <v>0</v>
      </c>
      <c r="AC181" s="52">
        <f t="shared" si="533"/>
        <v>0</v>
      </c>
      <c r="AE181" s="52">
        <f t="shared" si="534"/>
        <v>0</v>
      </c>
      <c r="AF181" s="52">
        <f t="shared" si="535"/>
        <v>0</v>
      </c>
      <c r="AG181" s="52">
        <f t="shared" si="536"/>
        <v>0</v>
      </c>
      <c r="AH181" s="52">
        <f t="shared" si="537"/>
        <v>0</v>
      </c>
      <c r="AJ181" s="52">
        <f t="shared" si="538"/>
        <v>0</v>
      </c>
      <c r="AK181" s="52">
        <f t="shared" si="539"/>
        <v>0</v>
      </c>
      <c r="AL181" s="52">
        <f t="shared" si="540"/>
        <v>0</v>
      </c>
      <c r="AM181" s="52">
        <f t="shared" si="541"/>
        <v>0</v>
      </c>
      <c r="AO181" s="31">
        <v>1</v>
      </c>
      <c r="AQ181" s="31"/>
    </row>
    <row r="182" spans="2:43" ht="54" customHeight="1" x14ac:dyDescent="0.35">
      <c r="B182" s="184">
        <v>177</v>
      </c>
      <c r="C182" s="54" t="s">
        <v>779</v>
      </c>
      <c r="D182" s="50" t="s">
        <v>263</v>
      </c>
      <c r="E182" s="51" t="s">
        <v>167</v>
      </c>
      <c r="F182" s="54" t="s">
        <v>780</v>
      </c>
      <c r="G182" s="53"/>
      <c r="H182" s="99"/>
      <c r="I182" s="99"/>
      <c r="J182" s="99"/>
      <c r="K182" s="99"/>
      <c r="L182" s="102">
        <f>IF(T182=0,0,(IF(T182&lt;='Paramètres '!$B$5,0,ROUND(('Paramètres '!C$9*(MIN(T182,'Paramètres '!$B$10)-MIN(T182,'Paramètres '!$B$9))+'Paramètres '!C$10*(MIN(T182,'Paramètres '!$B$11)-MIN(T182,'Paramètres '!$B$10))+'Paramètres '!C$11*(MIN(T182,'Paramètres '!$B$12)-MIN(T182,'Paramètres '!$B$11))+'Paramètres '!C$12*(T182-MIN(T182,'Paramètres '!$B$12))),3))*H182/T182))</f>
        <v>0</v>
      </c>
      <c r="M182" s="102">
        <f>IF(U182=0,0,(IF(U182&lt;='Paramètres '!$B$5,0,ROUND(('Paramètres '!D$9*(MIN(U182,'Paramètres '!$B$10)-MIN(U182,'Paramètres '!$B$9))+'Paramètres '!D$10*(MIN(U182,'Paramètres '!$B$11)-MIN(U182,'Paramètres '!$B$10))+'Paramètres '!D$11*(MIN(U182,'Paramètres '!$B$12)-MIN(U182,'Paramètres '!$B$11))+'Paramètres '!D$12*(U182-MIN(U182,'Paramètres '!$B$12))),3))*I182/U182))</f>
        <v>0</v>
      </c>
      <c r="N182" s="102">
        <f>IF(V182=0,0,(IF(V182&lt;='Paramètres '!$B$5,0,ROUND(('Paramètres '!E$9*(MIN(V182,'Paramètres '!$B$10)-MIN(V182,'Paramètres '!$B$9))+'Paramètres '!E$10*(MIN(V182,'Paramètres '!$B$11)-MIN(V182,'Paramètres '!$B$10))+'Paramètres '!E$11*(MIN(V182,'Paramètres '!$B$12)-MIN(V182,'Paramètres '!$B$11))+'Paramètres '!E$12*(V182-MIN(V182,'Paramètres '!$B$12))),3))*J182/V182))</f>
        <v>0</v>
      </c>
      <c r="O182" s="102">
        <f>IF(W182=0,0,(IF(W182&lt;='Paramètres '!$B$5,0,ROUND(('Paramètres '!F$9*(MIN(W182,'Paramètres '!$B$10)-MIN(W182,'Paramètres '!$B$9))+'Paramètres '!F$10*(MIN(W182,'Paramètres '!$B$11)-MIN(W182,'Paramètres '!$B$10))+'Paramètres '!F$11*(MIN(W182,'Paramètres '!$B$12)-MIN(W182,'Paramètres '!$B$11))+'Paramètres '!F$12*(W182-MIN(W182,'Paramètres '!$B$12))),3))*K182/W182))</f>
        <v>0</v>
      </c>
      <c r="P182" s="103"/>
      <c r="Q182" s="103"/>
      <c r="R182" s="103"/>
      <c r="S182" s="103"/>
      <c r="T182" s="102">
        <f t="shared" si="525"/>
        <v>0</v>
      </c>
      <c r="U182" s="102">
        <f t="shared" si="526"/>
        <v>0</v>
      </c>
      <c r="V182" s="102">
        <f t="shared" si="527"/>
        <v>0</v>
      </c>
      <c r="W182" s="102">
        <f t="shared" si="528"/>
        <v>0</v>
      </c>
      <c r="X182" s="104">
        <f t="shared" si="529"/>
        <v>0</v>
      </c>
      <c r="Z182" s="52">
        <f t="shared" si="530"/>
        <v>0</v>
      </c>
      <c r="AA182" s="52">
        <f t="shared" si="531"/>
        <v>0</v>
      </c>
      <c r="AB182" s="52">
        <f t="shared" si="532"/>
        <v>0</v>
      </c>
      <c r="AC182" s="52">
        <f t="shared" si="533"/>
        <v>0</v>
      </c>
      <c r="AE182" s="52">
        <f t="shared" si="534"/>
        <v>0</v>
      </c>
      <c r="AF182" s="52">
        <f t="shared" si="535"/>
        <v>0</v>
      </c>
      <c r="AG182" s="52">
        <f t="shared" si="536"/>
        <v>0</v>
      </c>
      <c r="AH182" s="52">
        <f t="shared" si="537"/>
        <v>0</v>
      </c>
      <c r="AJ182" s="52">
        <f t="shared" si="538"/>
        <v>0</v>
      </c>
      <c r="AK182" s="52">
        <f t="shared" si="539"/>
        <v>0</v>
      </c>
      <c r="AL182" s="52">
        <f t="shared" si="540"/>
        <v>0</v>
      </c>
      <c r="AM182" s="52">
        <f t="shared" si="541"/>
        <v>0</v>
      </c>
      <c r="AO182" s="31">
        <v>1</v>
      </c>
      <c r="AQ182" s="31"/>
    </row>
    <row r="183" spans="2:43" ht="54" customHeight="1" thickBot="1" x14ac:dyDescent="0.4">
      <c r="B183" s="259">
        <v>178</v>
      </c>
      <c r="C183" s="156" t="s">
        <v>264</v>
      </c>
      <c r="D183" s="157" t="s">
        <v>265</v>
      </c>
      <c r="E183" s="158" t="s">
        <v>173</v>
      </c>
      <c r="F183" s="156" t="s">
        <v>287</v>
      </c>
      <c r="G183" s="159"/>
      <c r="H183" s="160"/>
      <c r="I183" s="160"/>
      <c r="J183" s="160"/>
      <c r="K183" s="160"/>
      <c r="L183" s="161">
        <f>IF(T183=0,0,(IF(T183&lt;='Paramètres '!$B$5,0,ROUND(('Paramètres '!C$9*(MIN(T183,'Paramètres '!$B$10)-MIN(T183,'Paramètres '!$B$9))+'Paramètres '!C$10*(MIN(T183,'Paramètres '!$B$11)-MIN(T183,'Paramètres '!$B$10))+'Paramètres '!C$11*(MIN(T183,'Paramètres '!$B$12)-MIN(T183,'Paramètres '!$B$11))+'Paramètres '!C$12*(T183-MIN(T183,'Paramètres '!$B$12))),3))*H183/T183))</f>
        <v>0</v>
      </c>
      <c r="M183" s="161">
        <f>IF(U183=0,0,(IF(U183&lt;='Paramètres '!$B$5,0,ROUND(('Paramètres '!D$9*(MIN(U183,'Paramètres '!$B$10)-MIN(U183,'Paramètres '!$B$9))+'Paramètres '!D$10*(MIN(U183,'Paramètres '!$B$11)-MIN(U183,'Paramètres '!$B$10))+'Paramètres '!D$11*(MIN(U183,'Paramètres '!$B$12)-MIN(U183,'Paramètres '!$B$11))+'Paramètres '!D$12*(U183-MIN(U183,'Paramètres '!$B$12))),3))*I183/U183))</f>
        <v>0</v>
      </c>
      <c r="N183" s="161">
        <f>IF(V183=0,0,(IF(V183&lt;='Paramètres '!$B$5,0,ROUND(('Paramètres '!E$9*(MIN(V183,'Paramètres '!$B$10)-MIN(V183,'Paramètres '!$B$9))+'Paramètres '!E$10*(MIN(V183,'Paramètres '!$B$11)-MIN(V183,'Paramètres '!$B$10))+'Paramètres '!E$11*(MIN(V183,'Paramètres '!$B$12)-MIN(V183,'Paramètres '!$B$11))+'Paramètres '!E$12*(V183-MIN(V183,'Paramètres '!$B$12))),3))*J183/V183))</f>
        <v>0</v>
      </c>
      <c r="O183" s="161">
        <f>IF(W183=0,0,(IF(W183&lt;='Paramètres '!$B$5,0,ROUND(('Paramètres '!F$9*(MIN(W183,'Paramètres '!$B$10)-MIN(W183,'Paramètres '!$B$9))+'Paramètres '!F$10*(MIN(W183,'Paramètres '!$B$11)-MIN(W183,'Paramètres '!$B$10))+'Paramètres '!F$11*(MIN(W183,'Paramètres '!$B$12)-MIN(W183,'Paramètres '!$B$11))+'Paramètres '!F$12*(W183-MIN(W183,'Paramètres '!$B$12))),3))*K183/W183))</f>
        <v>0</v>
      </c>
      <c r="P183" s="162"/>
      <c r="Q183" s="162"/>
      <c r="R183" s="162"/>
      <c r="S183" s="162"/>
      <c r="T183" s="161">
        <f t="shared" si="525"/>
        <v>0</v>
      </c>
      <c r="U183" s="161">
        <f t="shared" si="526"/>
        <v>0</v>
      </c>
      <c r="V183" s="161">
        <f t="shared" si="527"/>
        <v>0</v>
      </c>
      <c r="W183" s="161">
        <f t="shared" si="528"/>
        <v>0</v>
      </c>
      <c r="X183" s="163">
        <f t="shared" si="529"/>
        <v>0</v>
      </c>
      <c r="Z183" s="52">
        <f t="shared" si="530"/>
        <v>0</v>
      </c>
      <c r="AA183" s="52">
        <f t="shared" si="531"/>
        <v>0</v>
      </c>
      <c r="AB183" s="52">
        <f t="shared" si="532"/>
        <v>0</v>
      </c>
      <c r="AC183" s="52">
        <f t="shared" si="533"/>
        <v>0</v>
      </c>
      <c r="AE183" s="52">
        <f t="shared" si="534"/>
        <v>0</v>
      </c>
      <c r="AF183" s="52">
        <f t="shared" si="535"/>
        <v>0</v>
      </c>
      <c r="AG183" s="52">
        <f t="shared" si="536"/>
        <v>0</v>
      </c>
      <c r="AH183" s="52">
        <f t="shared" si="537"/>
        <v>0</v>
      </c>
      <c r="AJ183" s="52">
        <f t="shared" si="538"/>
        <v>0</v>
      </c>
      <c r="AK183" s="52">
        <f t="shared" si="539"/>
        <v>0</v>
      </c>
      <c r="AL183" s="52">
        <f t="shared" si="540"/>
        <v>0</v>
      </c>
      <c r="AM183" s="52">
        <f t="shared" si="541"/>
        <v>0</v>
      </c>
      <c r="AO183" s="31">
        <v>1</v>
      </c>
      <c r="AQ183" s="31"/>
    </row>
    <row r="184" spans="2:43" ht="54" customHeight="1" x14ac:dyDescent="0.35">
      <c r="B184" s="218">
        <v>179</v>
      </c>
      <c r="C184" s="146" t="s">
        <v>523</v>
      </c>
      <c r="D184" s="147" t="s">
        <v>668</v>
      </c>
      <c r="E184" s="148" t="s">
        <v>167</v>
      </c>
      <c r="F184" s="146" t="s">
        <v>524</v>
      </c>
      <c r="G184" s="149"/>
      <c r="H184" s="190"/>
      <c r="I184" s="190"/>
      <c r="J184" s="190"/>
      <c r="K184" s="190"/>
      <c r="L184" s="152"/>
      <c r="M184" s="152"/>
      <c r="N184" s="152"/>
      <c r="O184" s="152"/>
      <c r="P184" s="193"/>
      <c r="Q184" s="193"/>
      <c r="R184" s="193"/>
      <c r="S184" s="193"/>
      <c r="T184" s="151">
        <f t="shared" si="525"/>
        <v>0</v>
      </c>
      <c r="U184" s="151">
        <f t="shared" si="526"/>
        <v>0</v>
      </c>
      <c r="V184" s="151">
        <f t="shared" si="527"/>
        <v>0</v>
      </c>
      <c r="W184" s="151">
        <f t="shared" si="528"/>
        <v>0</v>
      </c>
      <c r="X184" s="154"/>
      <c r="Z184" s="52">
        <f t="shared" ref="Z184" si="542">IF(AND(H184&gt;0,P184=0),L184,0)</f>
        <v>0</v>
      </c>
      <c r="AA184" s="52">
        <f t="shared" ref="AA184" si="543">IF(AND(I184&gt;0,Q184=0),M184,0)</f>
        <v>0</v>
      </c>
      <c r="AB184" s="52">
        <f t="shared" ref="AB184" si="544">IF(AND(J184&gt;0,R184=0),N184,0)</f>
        <v>0</v>
      </c>
      <c r="AC184" s="52">
        <f t="shared" ref="AC184" si="545">IF(AND(K184&gt;0,S184=0),O184,0)</f>
        <v>0</v>
      </c>
      <c r="AE184" s="52">
        <f t="shared" ref="AE184" si="546">IF(AND(H184&gt;0,P184&gt;0),L184,0)</f>
        <v>0</v>
      </c>
      <c r="AF184" s="52">
        <f t="shared" ref="AF184" si="547">IF(AND(I184&gt;0,Q184&gt;0),M184,0)</f>
        <v>0</v>
      </c>
      <c r="AG184" s="52">
        <f t="shared" ref="AG184" si="548">IF(AND(J184&gt;0,R184&gt;0),N184,0)</f>
        <v>0</v>
      </c>
      <c r="AH184" s="52">
        <f t="shared" ref="AH184" si="549">IF(AND(K184&gt;0,S184&gt;0),O184,0)</f>
        <v>0</v>
      </c>
      <c r="AJ184" s="52">
        <f t="shared" ref="AJ184" si="550">Z184+AE184</f>
        <v>0</v>
      </c>
      <c r="AK184" s="52">
        <f t="shared" ref="AK184" si="551">AA184+AF184</f>
        <v>0</v>
      </c>
      <c r="AL184" s="52">
        <f t="shared" ref="AL184" si="552">AB184+AG184</f>
        <v>0</v>
      </c>
      <c r="AM184" s="52">
        <f t="shared" ref="AM184" si="553">AC184+AH184</f>
        <v>0</v>
      </c>
      <c r="AO184" s="31">
        <v>1</v>
      </c>
      <c r="AQ184" s="31"/>
    </row>
    <row r="185" spans="2:43" ht="54" customHeight="1" x14ac:dyDescent="0.35">
      <c r="B185" s="240">
        <v>180</v>
      </c>
      <c r="C185" s="54" t="s">
        <v>266</v>
      </c>
      <c r="D185" s="50" t="s">
        <v>267</v>
      </c>
      <c r="E185" s="51" t="s">
        <v>167</v>
      </c>
      <c r="F185" s="54" t="s">
        <v>288</v>
      </c>
      <c r="G185" s="53"/>
      <c r="H185" s="99"/>
      <c r="I185" s="99"/>
      <c r="J185" s="99"/>
      <c r="K185" s="99"/>
      <c r="L185" s="105"/>
      <c r="M185" s="105"/>
      <c r="N185" s="105"/>
      <c r="O185" s="105"/>
      <c r="P185" s="103"/>
      <c r="Q185" s="103"/>
      <c r="R185" s="103"/>
      <c r="S185" s="103"/>
      <c r="T185" s="102">
        <f t="shared" si="525"/>
        <v>0</v>
      </c>
      <c r="U185" s="102">
        <f t="shared" si="526"/>
        <v>0</v>
      </c>
      <c r="V185" s="102">
        <f t="shared" si="527"/>
        <v>0</v>
      </c>
      <c r="W185" s="102">
        <f t="shared" si="528"/>
        <v>0</v>
      </c>
      <c r="X185" s="155"/>
      <c r="Z185" s="52">
        <f t="shared" si="530"/>
        <v>0</v>
      </c>
      <c r="AA185" s="52">
        <f t="shared" si="531"/>
        <v>0</v>
      </c>
      <c r="AB185" s="52">
        <f t="shared" si="532"/>
        <v>0</v>
      </c>
      <c r="AC185" s="52">
        <f t="shared" si="533"/>
        <v>0</v>
      </c>
      <c r="AE185" s="52">
        <f t="shared" si="534"/>
        <v>0</v>
      </c>
      <c r="AF185" s="52">
        <f t="shared" si="535"/>
        <v>0</v>
      </c>
      <c r="AG185" s="52">
        <f t="shared" si="536"/>
        <v>0</v>
      </c>
      <c r="AH185" s="52">
        <f t="shared" si="537"/>
        <v>0</v>
      </c>
      <c r="AJ185" s="52">
        <f t="shared" si="538"/>
        <v>0</v>
      </c>
      <c r="AK185" s="52">
        <f t="shared" si="539"/>
        <v>0</v>
      </c>
      <c r="AL185" s="52">
        <f t="shared" si="540"/>
        <v>0</v>
      </c>
      <c r="AM185" s="52">
        <f t="shared" si="541"/>
        <v>0</v>
      </c>
      <c r="AO185" s="31">
        <v>1</v>
      </c>
      <c r="AQ185" s="31"/>
    </row>
    <row r="186" spans="2:43" ht="54" customHeight="1" x14ac:dyDescent="0.35">
      <c r="B186" s="240">
        <v>181</v>
      </c>
      <c r="C186" s="54"/>
      <c r="D186" s="50"/>
      <c r="E186" s="51"/>
      <c r="F186" s="54"/>
      <c r="G186" s="53"/>
      <c r="H186" s="99"/>
      <c r="I186" s="99"/>
      <c r="J186" s="99"/>
      <c r="K186" s="99"/>
      <c r="L186" s="102"/>
      <c r="M186" s="102"/>
      <c r="N186" s="102"/>
      <c r="O186" s="102"/>
      <c r="P186" s="103"/>
      <c r="Q186" s="103"/>
      <c r="R186" s="103"/>
      <c r="S186" s="103"/>
      <c r="T186" s="102">
        <f t="shared" ref="T186:T189" si="554">ROUND(P186+H186,3)</f>
        <v>0</v>
      </c>
      <c r="U186" s="102">
        <f t="shared" ref="U186:U189" si="555">ROUND(Q186+I186,3)</f>
        <v>0</v>
      </c>
      <c r="V186" s="102"/>
      <c r="W186" s="102"/>
      <c r="X186" s="155"/>
      <c r="Z186" s="52">
        <f t="shared" ref="Z186:Z189" si="556">IF(AND(H186&gt;0,P186=0),L186,0)</f>
        <v>0</v>
      </c>
      <c r="AA186" s="52">
        <f t="shared" ref="AA186:AA189" si="557">IF(AND(I186&gt;0,Q186=0),M186,0)</f>
        <v>0</v>
      </c>
      <c r="AB186" s="52">
        <f t="shared" ref="AB186:AB189" si="558">IF(AND(J186&gt;0,R186=0),N186,0)</f>
        <v>0</v>
      </c>
      <c r="AC186" s="52">
        <f t="shared" ref="AC186:AC189" si="559">IF(AND(K186&gt;0,S186=0),O186,0)</f>
        <v>0</v>
      </c>
      <c r="AE186" s="52">
        <f t="shared" ref="AE186:AE189" si="560">IF(AND(H186&gt;0,P186&gt;0),L186,0)</f>
        <v>0</v>
      </c>
      <c r="AF186" s="52">
        <f t="shared" ref="AF186:AF189" si="561">IF(AND(I186&gt;0,Q186&gt;0),M186,0)</f>
        <v>0</v>
      </c>
      <c r="AG186" s="52">
        <f t="shared" ref="AG186:AG189" si="562">IF(AND(J186&gt;0,R186&gt;0),N186,0)</f>
        <v>0</v>
      </c>
      <c r="AH186" s="52">
        <f t="shared" ref="AH186:AH189" si="563">IF(AND(K186&gt;0,S186&gt;0),O186,0)</f>
        <v>0</v>
      </c>
      <c r="AJ186" s="52">
        <f t="shared" ref="AJ186:AJ189" si="564">Z186+AE186</f>
        <v>0</v>
      </c>
      <c r="AK186" s="52">
        <f t="shared" ref="AK186:AK189" si="565">AA186+AF186</f>
        <v>0</v>
      </c>
      <c r="AL186" s="52">
        <f t="shared" ref="AL186:AL189" si="566">AB186+AG186</f>
        <v>0</v>
      </c>
      <c r="AM186" s="52">
        <f t="shared" ref="AM186:AM189" si="567">AC186+AH186</f>
        <v>0</v>
      </c>
      <c r="AO186" s="31"/>
      <c r="AQ186" s="31"/>
    </row>
    <row r="187" spans="2:43" ht="54" customHeight="1" x14ac:dyDescent="0.35">
      <c r="B187" s="240">
        <v>182</v>
      </c>
      <c r="C187" s="54"/>
      <c r="D187" s="50"/>
      <c r="E187" s="51"/>
      <c r="F187" s="54"/>
      <c r="G187" s="53"/>
      <c r="H187" s="99"/>
      <c r="I187" s="99"/>
      <c r="J187" s="99"/>
      <c r="K187" s="99"/>
      <c r="L187" s="102"/>
      <c r="M187" s="102"/>
      <c r="N187" s="102"/>
      <c r="O187" s="102"/>
      <c r="P187" s="103"/>
      <c r="Q187" s="103"/>
      <c r="R187" s="103"/>
      <c r="S187" s="103"/>
      <c r="T187" s="102">
        <f t="shared" si="554"/>
        <v>0</v>
      </c>
      <c r="U187" s="102">
        <f t="shared" si="555"/>
        <v>0</v>
      </c>
      <c r="V187" s="102"/>
      <c r="W187" s="102"/>
      <c r="X187" s="155"/>
      <c r="Z187" s="52">
        <f t="shared" si="556"/>
        <v>0</v>
      </c>
      <c r="AA187" s="52">
        <f t="shared" si="557"/>
        <v>0</v>
      </c>
      <c r="AB187" s="52">
        <f t="shared" si="558"/>
        <v>0</v>
      </c>
      <c r="AC187" s="52">
        <f t="shared" si="559"/>
        <v>0</v>
      </c>
      <c r="AE187" s="52">
        <f t="shared" si="560"/>
        <v>0</v>
      </c>
      <c r="AF187" s="52">
        <f t="shared" si="561"/>
        <v>0</v>
      </c>
      <c r="AG187" s="52">
        <f t="shared" si="562"/>
        <v>0</v>
      </c>
      <c r="AH187" s="52">
        <f t="shared" si="563"/>
        <v>0</v>
      </c>
      <c r="AJ187" s="52">
        <f t="shared" si="564"/>
        <v>0</v>
      </c>
      <c r="AK187" s="52">
        <f t="shared" si="565"/>
        <v>0</v>
      </c>
      <c r="AL187" s="52">
        <f t="shared" si="566"/>
        <v>0</v>
      </c>
      <c r="AM187" s="52">
        <f t="shared" si="567"/>
        <v>0</v>
      </c>
      <c r="AO187" s="31"/>
      <c r="AQ187" s="31"/>
    </row>
    <row r="188" spans="2:43" ht="54" customHeight="1" thickBot="1" x14ac:dyDescent="0.4">
      <c r="B188" s="240">
        <v>183</v>
      </c>
      <c r="C188" s="54"/>
      <c r="D188" s="50"/>
      <c r="E188" s="51"/>
      <c r="F188" s="54"/>
      <c r="G188" s="53"/>
      <c r="H188" s="99"/>
      <c r="I188" s="99"/>
      <c r="J188" s="99"/>
      <c r="K188" s="99"/>
      <c r="L188" s="102"/>
      <c r="M188" s="102"/>
      <c r="N188" s="102"/>
      <c r="O188" s="102"/>
      <c r="P188" s="103"/>
      <c r="Q188" s="103"/>
      <c r="R188" s="103"/>
      <c r="S188" s="103"/>
      <c r="T188" s="102">
        <f t="shared" si="554"/>
        <v>0</v>
      </c>
      <c r="U188" s="102">
        <f t="shared" si="555"/>
        <v>0</v>
      </c>
      <c r="V188" s="102"/>
      <c r="W188" s="102"/>
      <c r="X188" s="155"/>
      <c r="Z188" s="52">
        <f t="shared" si="556"/>
        <v>0</v>
      </c>
      <c r="AA188" s="52">
        <f t="shared" si="557"/>
        <v>0</v>
      </c>
      <c r="AB188" s="52">
        <f t="shared" si="558"/>
        <v>0</v>
      </c>
      <c r="AC188" s="52">
        <f t="shared" si="559"/>
        <v>0</v>
      </c>
      <c r="AE188" s="52">
        <f t="shared" si="560"/>
        <v>0</v>
      </c>
      <c r="AF188" s="52">
        <f t="shared" si="561"/>
        <v>0</v>
      </c>
      <c r="AG188" s="52">
        <f t="shared" si="562"/>
        <v>0</v>
      </c>
      <c r="AH188" s="52">
        <f t="shared" si="563"/>
        <v>0</v>
      </c>
      <c r="AJ188" s="52">
        <f t="shared" si="564"/>
        <v>0</v>
      </c>
      <c r="AK188" s="52">
        <f t="shared" si="565"/>
        <v>0</v>
      </c>
      <c r="AL188" s="52">
        <f t="shared" si="566"/>
        <v>0</v>
      </c>
      <c r="AM188" s="52">
        <f t="shared" si="567"/>
        <v>0</v>
      </c>
      <c r="AO188" s="31"/>
      <c r="AQ188" s="31"/>
    </row>
    <row r="189" spans="2:43" ht="54" customHeight="1" thickBot="1" x14ac:dyDescent="0.4">
      <c r="B189" s="207">
        <v>184</v>
      </c>
      <c r="C189" s="208" t="s">
        <v>525</v>
      </c>
      <c r="D189" s="219"/>
      <c r="E189" s="219"/>
      <c r="F189" s="220"/>
      <c r="G189" s="220"/>
      <c r="H189" s="221">
        <f t="shared" ref="H189:I189" si="568">SUM(H184:H188)</f>
        <v>0</v>
      </c>
      <c r="I189" s="221">
        <f t="shared" si="568"/>
        <v>0</v>
      </c>
      <c r="J189" s="221">
        <f>SUM(J184:J188)</f>
        <v>0</v>
      </c>
      <c r="K189" s="221">
        <f>SUM(K184:K188)</f>
        <v>0</v>
      </c>
      <c r="L189" s="213">
        <f>IF(T189=0,0,(IF(T189&lt;='Paramètres '!$B$5,0,ROUND(('Paramètres '!C$9*(MIN(T189,'Paramètres '!$B$10)-MIN(T189,'Paramètres '!$B$9))+'Paramètres '!C$10*(MIN(T189,'Paramètres '!$B$11)-MIN(T189,'Paramètres '!$B$10))+'Paramètres '!C$11*(MIN(T189,'Paramètres '!$B$12)-MIN(T189,'Paramètres '!$B$11))+'Paramètres '!C$12*(T189-MIN(T189,'Paramètres '!$B$12))),3))*H189/T189))</f>
        <v>0</v>
      </c>
      <c r="M189" s="213">
        <f>IF(U189=0,0,(IF(U189&lt;='Paramètres '!$B$5,0,ROUND(('Paramètres '!D$9*(MIN(U189,'Paramètres '!$B$10)-MIN(U189,'Paramètres '!$B$9))+'Paramètres '!D$10*(MIN(U189,'Paramètres '!$B$11)-MIN(U189,'Paramètres '!$B$10))+'Paramètres '!D$11*(MIN(U189,'Paramètres '!$B$12)-MIN(U189,'Paramètres '!$B$11))+'Paramètres '!D$12*(U189-MIN(U189,'Paramètres '!$B$12))),3))*I189/U189))</f>
        <v>0</v>
      </c>
      <c r="N189" s="213">
        <f>IF(V189=0,0,(IF(V189&lt;='Paramètres '!$B$5,0,ROUND(('Paramètres '!E$9*(MIN(V189,'Paramètres '!$B$10)-MIN(V189,'Paramètres '!$B$9))+'Paramètres '!E$10*(MIN(V189,'Paramètres '!$B$11)-MIN(V189,'Paramètres '!$B$10))+'Paramètres '!E$11*(MIN(V189,'Paramètres '!$B$12)-MIN(V189,'Paramètres '!$B$11))+'Paramètres '!E$12*(V189-MIN(V189,'Paramètres '!$B$12))),3))*J189/V189))</f>
        <v>0</v>
      </c>
      <c r="O189" s="213">
        <f>IF(W189=0,0,(IF(W189&lt;='Paramètres '!$B$5,0,ROUND(('Paramètres '!F$9*(MIN(W189,'Paramètres '!$B$10)-MIN(W189,'Paramètres '!$B$9))+'Paramètres '!F$10*(MIN(W189,'Paramètres '!$B$11)-MIN(W189,'Paramètres '!$B$10))+'Paramètres '!F$11*(MIN(W189,'Paramètres '!$B$12)-MIN(W189,'Paramètres '!$B$11))+'Paramètres '!F$12*(W189-MIN(W189,'Paramètres '!$B$12))),3))*K189/W189))</f>
        <v>0</v>
      </c>
      <c r="P189" s="221">
        <f t="shared" ref="P189:Q189" si="569">SUM(P184:P188)</f>
        <v>0</v>
      </c>
      <c r="Q189" s="221">
        <f t="shared" si="569"/>
        <v>0</v>
      </c>
      <c r="R189" s="221">
        <f>SUM(R184:R188)</f>
        <v>0</v>
      </c>
      <c r="S189" s="221">
        <f>SUM(S184:S188)</f>
        <v>0</v>
      </c>
      <c r="T189" s="216">
        <f t="shared" si="554"/>
        <v>0</v>
      </c>
      <c r="U189" s="216">
        <f t="shared" si="555"/>
        <v>0</v>
      </c>
      <c r="V189" s="216">
        <f t="shared" ref="V189" si="570">ROUND(R189+J189,3)</f>
        <v>0</v>
      </c>
      <c r="W189" s="216">
        <f t="shared" ref="W189" si="571">ROUND(S189+K189,3)</f>
        <v>0</v>
      </c>
      <c r="X189" s="214">
        <f t="shared" ref="X189" si="572">ROUND(SUM(L189:O189),3)</f>
        <v>0</v>
      </c>
      <c r="Z189" s="52">
        <f t="shared" si="556"/>
        <v>0</v>
      </c>
      <c r="AA189" s="52">
        <f t="shared" si="557"/>
        <v>0</v>
      </c>
      <c r="AB189" s="52">
        <f t="shared" si="558"/>
        <v>0</v>
      </c>
      <c r="AC189" s="52">
        <f t="shared" si="559"/>
        <v>0</v>
      </c>
      <c r="AE189" s="52">
        <f t="shared" si="560"/>
        <v>0</v>
      </c>
      <c r="AF189" s="52">
        <f t="shared" si="561"/>
        <v>0</v>
      </c>
      <c r="AG189" s="52">
        <f t="shared" si="562"/>
        <v>0</v>
      </c>
      <c r="AH189" s="52">
        <f t="shared" si="563"/>
        <v>0</v>
      </c>
      <c r="AJ189" s="52">
        <f t="shared" si="564"/>
        <v>0</v>
      </c>
      <c r="AK189" s="52">
        <f t="shared" si="565"/>
        <v>0</v>
      </c>
      <c r="AL189" s="52">
        <f t="shared" si="566"/>
        <v>0</v>
      </c>
      <c r="AM189" s="52">
        <f t="shared" si="567"/>
        <v>0</v>
      </c>
      <c r="AO189" s="31">
        <v>1</v>
      </c>
      <c r="AQ189" s="31"/>
    </row>
    <row r="190" spans="2:43" ht="54" customHeight="1" x14ac:dyDescent="0.35">
      <c r="B190" s="184">
        <v>185</v>
      </c>
      <c r="C190" s="140" t="s">
        <v>268</v>
      </c>
      <c r="D190" s="141" t="s">
        <v>233</v>
      </c>
      <c r="E190" s="142" t="s">
        <v>298</v>
      </c>
      <c r="F190" s="140" t="s">
        <v>290</v>
      </c>
      <c r="G190" s="143"/>
      <c r="H190" s="99"/>
      <c r="I190" s="99"/>
      <c r="J190" s="99"/>
      <c r="K190" s="99"/>
      <c r="L190" s="102">
        <f>IF(T190=0,0,(IF(T190&lt;='Paramètres '!$B$5,0,ROUND(('Paramètres '!C$9*(MIN(T190,'Paramètres '!$B$10)-MIN(T190,'Paramètres '!$B$9))+'Paramètres '!C$10*(MIN(T190,'Paramètres '!$B$11)-MIN(T190,'Paramètres '!$B$10))+'Paramètres '!C$11*(MIN(T190,'Paramètres '!$B$12)-MIN(T190,'Paramètres '!$B$11))+'Paramètres '!C$12*(T190-MIN(T190,'Paramètres '!$B$12))),3))*H190/T190))</f>
        <v>0</v>
      </c>
      <c r="M190" s="102">
        <f>IF(U190=0,0,(IF(U190&lt;='Paramètres '!$B$5,0,ROUND(('Paramètres '!D$9*(MIN(U190,'Paramètres '!$B$10)-MIN(U190,'Paramètres '!$B$9))+'Paramètres '!D$10*(MIN(U190,'Paramètres '!$B$11)-MIN(U190,'Paramètres '!$B$10))+'Paramètres '!D$11*(MIN(U190,'Paramètres '!$B$12)-MIN(U190,'Paramètres '!$B$11))+'Paramètres '!D$12*(U190-MIN(U190,'Paramètres '!$B$12))),3))*I190/U190))</f>
        <v>0</v>
      </c>
      <c r="N190" s="102">
        <f>IF(V190=0,0,(IF(V190&lt;='Paramètres '!$B$5,0,ROUND(('Paramètres '!E$9*(MIN(V190,'Paramètres '!$B$10)-MIN(V190,'Paramètres '!$B$9))+'Paramètres '!E$10*(MIN(V190,'Paramètres '!$B$11)-MIN(V190,'Paramètres '!$B$10))+'Paramètres '!E$11*(MIN(V190,'Paramètres '!$B$12)-MIN(V190,'Paramètres '!$B$11))+'Paramètres '!E$12*(V190-MIN(V190,'Paramètres '!$B$12))),3))*J190/V190))</f>
        <v>0</v>
      </c>
      <c r="O190" s="102">
        <f>IF(W190=0,0,(IF(W190&lt;='Paramètres '!$B$5,0,ROUND(('Paramètres '!F$9*(MIN(W190,'Paramètres '!$B$10)-MIN(W190,'Paramètres '!$B$9))+'Paramètres '!F$10*(MIN(W190,'Paramètres '!$B$11)-MIN(W190,'Paramètres '!$B$10))+'Paramètres '!F$11*(MIN(W190,'Paramètres '!$B$12)-MIN(W190,'Paramètres '!$B$11))+'Paramètres '!F$12*(W190-MIN(W190,'Paramètres '!$B$12))),3))*K190/W190))</f>
        <v>0</v>
      </c>
      <c r="P190" s="103"/>
      <c r="Q190" s="103"/>
      <c r="R190" s="103"/>
      <c r="S190" s="103"/>
      <c r="T190" s="144">
        <f t="shared" si="525"/>
        <v>0</v>
      </c>
      <c r="U190" s="144">
        <f t="shared" si="526"/>
        <v>0</v>
      </c>
      <c r="V190" s="144">
        <f t="shared" si="527"/>
        <v>0</v>
      </c>
      <c r="W190" s="144">
        <f t="shared" si="528"/>
        <v>0</v>
      </c>
      <c r="X190" s="145">
        <f t="shared" si="529"/>
        <v>0</v>
      </c>
      <c r="Z190" s="52">
        <f t="shared" si="530"/>
        <v>0</v>
      </c>
      <c r="AA190" s="52">
        <f t="shared" si="531"/>
        <v>0</v>
      </c>
      <c r="AB190" s="52">
        <f t="shared" si="532"/>
        <v>0</v>
      </c>
      <c r="AC190" s="52">
        <f t="shared" si="533"/>
        <v>0</v>
      </c>
      <c r="AE190" s="52">
        <f t="shared" si="534"/>
        <v>0</v>
      </c>
      <c r="AF190" s="52">
        <f t="shared" si="535"/>
        <v>0</v>
      </c>
      <c r="AG190" s="52">
        <f t="shared" si="536"/>
        <v>0</v>
      </c>
      <c r="AH190" s="52">
        <f t="shared" si="537"/>
        <v>0</v>
      </c>
      <c r="AJ190" s="52">
        <f t="shared" si="538"/>
        <v>0</v>
      </c>
      <c r="AK190" s="52">
        <f t="shared" si="539"/>
        <v>0</v>
      </c>
      <c r="AL190" s="52">
        <f t="shared" si="540"/>
        <v>0</v>
      </c>
      <c r="AM190" s="52">
        <f t="shared" si="541"/>
        <v>0</v>
      </c>
      <c r="AO190" s="31">
        <v>1</v>
      </c>
      <c r="AQ190" s="31"/>
    </row>
    <row r="191" spans="2:43" ht="54" customHeight="1" x14ac:dyDescent="0.35">
      <c r="B191" s="184">
        <v>186</v>
      </c>
      <c r="C191" s="54" t="s">
        <v>295</v>
      </c>
      <c r="D191" s="50" t="s">
        <v>271</v>
      </c>
      <c r="E191" s="51" t="s">
        <v>187</v>
      </c>
      <c r="F191" s="54" t="s">
        <v>299</v>
      </c>
      <c r="G191" s="53"/>
      <c r="H191" s="99"/>
      <c r="I191" s="99"/>
      <c r="J191" s="99"/>
      <c r="K191" s="99"/>
      <c r="L191" s="102">
        <f>IF(T191=0,0,(IF(T191&lt;='Paramètres '!$B$5,0,ROUND(('Paramètres '!C$9*(MIN(T191,'Paramètres '!$B$10)-MIN(T191,'Paramètres '!$B$9))+'Paramètres '!C$10*(MIN(T191,'Paramètres '!$B$11)-MIN(T191,'Paramètres '!$B$10))+'Paramètres '!C$11*(MIN(T191,'Paramètres '!$B$12)-MIN(T191,'Paramètres '!$B$11))+'Paramètres '!C$12*(T191-MIN(T191,'Paramètres '!$B$12))),3))*H191/T191))</f>
        <v>0</v>
      </c>
      <c r="M191" s="102">
        <f>IF(U191=0,0,(IF(U191&lt;='Paramètres '!$B$5,0,ROUND(('Paramètres '!D$9*(MIN(U191,'Paramètres '!$B$10)-MIN(U191,'Paramètres '!$B$9))+'Paramètres '!D$10*(MIN(U191,'Paramètres '!$B$11)-MIN(U191,'Paramètres '!$B$10))+'Paramètres '!D$11*(MIN(U191,'Paramètres '!$B$12)-MIN(U191,'Paramètres '!$B$11))+'Paramètres '!D$12*(U191-MIN(U191,'Paramètres '!$B$12))),3))*I191/U191))</f>
        <v>0</v>
      </c>
      <c r="N191" s="102">
        <f>IF(V191=0,0,(IF(V191&lt;='Paramètres '!$B$5,0,ROUND(('Paramètres '!E$9*(MIN(V191,'Paramètres '!$B$10)-MIN(V191,'Paramètres '!$B$9))+'Paramètres '!E$10*(MIN(V191,'Paramètres '!$B$11)-MIN(V191,'Paramètres '!$B$10))+'Paramètres '!E$11*(MIN(V191,'Paramètres '!$B$12)-MIN(V191,'Paramètres '!$B$11))+'Paramètres '!E$12*(V191-MIN(V191,'Paramètres '!$B$12))),3))*J191/V191))</f>
        <v>0</v>
      </c>
      <c r="O191" s="102">
        <f>IF(W191=0,0,(IF(W191&lt;='Paramètres '!$B$5,0,ROUND(('Paramètres '!F$9*(MIN(W191,'Paramètres '!$B$10)-MIN(W191,'Paramètres '!$B$9))+'Paramètres '!F$10*(MIN(W191,'Paramètres '!$B$11)-MIN(W191,'Paramètres '!$B$10))+'Paramètres '!F$11*(MIN(W191,'Paramètres '!$B$12)-MIN(W191,'Paramètres '!$B$11))+'Paramètres '!F$12*(W191-MIN(W191,'Paramètres '!$B$12))),3))*K191/W191))</f>
        <v>0</v>
      </c>
      <c r="P191" s="103"/>
      <c r="Q191" s="103"/>
      <c r="R191" s="103"/>
      <c r="S191" s="103"/>
      <c r="T191" s="102">
        <f t="shared" si="525"/>
        <v>0</v>
      </c>
      <c r="U191" s="102">
        <f t="shared" si="526"/>
        <v>0</v>
      </c>
      <c r="V191" s="102">
        <f t="shared" si="527"/>
        <v>0</v>
      </c>
      <c r="W191" s="102">
        <f t="shared" si="528"/>
        <v>0</v>
      </c>
      <c r="X191" s="104">
        <f t="shared" si="529"/>
        <v>0</v>
      </c>
      <c r="Z191" s="52">
        <f t="shared" si="530"/>
        <v>0</v>
      </c>
      <c r="AA191" s="52">
        <f t="shared" si="531"/>
        <v>0</v>
      </c>
      <c r="AB191" s="52">
        <f t="shared" si="532"/>
        <v>0</v>
      </c>
      <c r="AC191" s="52">
        <f t="shared" si="533"/>
        <v>0</v>
      </c>
      <c r="AE191" s="52">
        <f t="shared" si="534"/>
        <v>0</v>
      </c>
      <c r="AF191" s="52">
        <f t="shared" si="535"/>
        <v>0</v>
      </c>
      <c r="AG191" s="52">
        <f t="shared" si="536"/>
        <v>0</v>
      </c>
      <c r="AH191" s="52">
        <f t="shared" si="537"/>
        <v>0</v>
      </c>
      <c r="AJ191" s="52">
        <f t="shared" si="538"/>
        <v>0</v>
      </c>
      <c r="AK191" s="52">
        <f t="shared" si="539"/>
        <v>0</v>
      </c>
      <c r="AL191" s="52">
        <f t="shared" si="540"/>
        <v>0</v>
      </c>
      <c r="AM191" s="52">
        <f t="shared" si="541"/>
        <v>0</v>
      </c>
      <c r="AO191" s="31">
        <v>1</v>
      </c>
      <c r="AQ191" s="31"/>
    </row>
    <row r="192" spans="2:43" ht="54" customHeight="1" x14ac:dyDescent="0.35">
      <c r="B192" s="184">
        <v>187</v>
      </c>
      <c r="C192" s="251" t="s">
        <v>659</v>
      </c>
      <c r="D192" s="248" t="s">
        <v>660</v>
      </c>
      <c r="E192" s="51" t="s">
        <v>187</v>
      </c>
      <c r="F192" s="54" t="s">
        <v>300</v>
      </c>
      <c r="G192" s="53"/>
      <c r="H192" s="99"/>
      <c r="I192" s="99"/>
      <c r="J192" s="99"/>
      <c r="K192" s="99"/>
      <c r="L192" s="102">
        <f>IF(T192=0,0,(IF(T192&lt;='Paramètres '!$B$5,0,ROUND(('Paramètres '!C$9*(MIN(T192,'Paramètres '!$B$10)-MIN(T192,'Paramètres '!$B$9))+'Paramètres '!C$10*(MIN(T192,'Paramètres '!$B$11)-MIN(T192,'Paramètres '!$B$10))+'Paramètres '!C$11*(MIN(T192,'Paramètres '!$B$12)-MIN(T192,'Paramètres '!$B$11))+'Paramètres '!C$12*(T192-MIN(T192,'Paramètres '!$B$12))),3))*H192/T192))</f>
        <v>0</v>
      </c>
      <c r="M192" s="102">
        <f>IF(U192=0,0,(IF(U192&lt;='Paramètres '!$B$5,0,ROUND(('Paramètres '!D$9*(MIN(U192,'Paramètres '!$B$10)-MIN(U192,'Paramètres '!$B$9))+'Paramètres '!D$10*(MIN(U192,'Paramètres '!$B$11)-MIN(U192,'Paramètres '!$B$10))+'Paramètres '!D$11*(MIN(U192,'Paramètres '!$B$12)-MIN(U192,'Paramètres '!$B$11))+'Paramètres '!D$12*(U192-MIN(U192,'Paramètres '!$B$12))),3))*I192/U192))</f>
        <v>0</v>
      </c>
      <c r="N192" s="102">
        <f>IF(V192=0,0,(IF(V192&lt;='Paramètres '!$B$5,0,ROUND(('Paramètres '!E$9*(MIN(V192,'Paramètres '!$B$10)-MIN(V192,'Paramètres '!$B$9))+'Paramètres '!E$10*(MIN(V192,'Paramètres '!$B$11)-MIN(V192,'Paramètres '!$B$10))+'Paramètres '!E$11*(MIN(V192,'Paramètres '!$B$12)-MIN(V192,'Paramètres '!$B$11))+'Paramètres '!E$12*(V192-MIN(V192,'Paramètres '!$B$12))),3))*J192/V192))</f>
        <v>0</v>
      </c>
      <c r="O192" s="102">
        <f>IF(W192=0,0,(IF(W192&lt;='Paramètres '!$B$5,0,ROUND(('Paramètres '!F$9*(MIN(W192,'Paramètres '!$B$10)-MIN(W192,'Paramètres '!$B$9))+'Paramètres '!F$10*(MIN(W192,'Paramètres '!$B$11)-MIN(W192,'Paramètres '!$B$10))+'Paramètres '!F$11*(MIN(W192,'Paramètres '!$B$12)-MIN(W192,'Paramètres '!$B$11))+'Paramètres '!F$12*(W192-MIN(W192,'Paramètres '!$B$12))),3))*K192/W192))</f>
        <v>0</v>
      </c>
      <c r="P192" s="103"/>
      <c r="Q192" s="103"/>
      <c r="R192" s="103"/>
      <c r="S192" s="103"/>
      <c r="T192" s="102">
        <f t="shared" si="525"/>
        <v>0</v>
      </c>
      <c r="U192" s="102">
        <f t="shared" si="526"/>
        <v>0</v>
      </c>
      <c r="V192" s="102">
        <f t="shared" si="527"/>
        <v>0</v>
      </c>
      <c r="W192" s="102">
        <f t="shared" si="528"/>
        <v>0</v>
      </c>
      <c r="X192" s="104">
        <f t="shared" si="529"/>
        <v>0</v>
      </c>
      <c r="Z192" s="52">
        <f t="shared" si="530"/>
        <v>0</v>
      </c>
      <c r="AA192" s="52">
        <f t="shared" si="531"/>
        <v>0</v>
      </c>
      <c r="AB192" s="52">
        <f t="shared" si="532"/>
        <v>0</v>
      </c>
      <c r="AC192" s="52">
        <f t="shared" si="533"/>
        <v>0</v>
      </c>
      <c r="AE192" s="52">
        <f t="shared" si="534"/>
        <v>0</v>
      </c>
      <c r="AF192" s="52">
        <f t="shared" si="535"/>
        <v>0</v>
      </c>
      <c r="AG192" s="52">
        <f t="shared" si="536"/>
        <v>0</v>
      </c>
      <c r="AH192" s="52">
        <f t="shared" si="537"/>
        <v>0</v>
      </c>
      <c r="AJ192" s="52">
        <f t="shared" si="538"/>
        <v>0</v>
      </c>
      <c r="AK192" s="52">
        <f t="shared" si="539"/>
        <v>0</v>
      </c>
      <c r="AL192" s="52">
        <f t="shared" si="540"/>
        <v>0</v>
      </c>
      <c r="AM192" s="52">
        <f t="shared" si="541"/>
        <v>0</v>
      </c>
      <c r="AO192" s="31">
        <v>1</v>
      </c>
      <c r="AQ192" s="31"/>
    </row>
    <row r="193" spans="2:43" ht="54" customHeight="1" x14ac:dyDescent="0.35">
      <c r="B193" s="184">
        <v>188</v>
      </c>
      <c r="C193" s="54" t="s">
        <v>296</v>
      </c>
      <c r="D193" s="50" t="s">
        <v>297</v>
      </c>
      <c r="E193" s="51" t="s">
        <v>46</v>
      </c>
      <c r="F193" s="54" t="s">
        <v>301</v>
      </c>
      <c r="G193" s="53" t="s">
        <v>302</v>
      </c>
      <c r="H193" s="99"/>
      <c r="I193" s="99"/>
      <c r="J193" s="99"/>
      <c r="K193" s="99"/>
      <c r="L193" s="102">
        <f>IF(T193=0,0,(IF(T193&lt;='Paramètres '!$B$5,0,ROUND(('Paramètres '!C$9*(MIN(T193,'Paramètres '!$B$10)-MIN(T193,'Paramètres '!$B$9))+'Paramètres '!C$10*(MIN(T193,'Paramètres '!$B$11)-MIN(T193,'Paramètres '!$B$10))+'Paramètres '!C$11*(MIN(T193,'Paramètres '!$B$12)-MIN(T193,'Paramètres '!$B$11))+'Paramètres '!C$12*(T193-MIN(T193,'Paramètres '!$B$12))),3))*H193/T193))</f>
        <v>0</v>
      </c>
      <c r="M193" s="102">
        <f>IF(U193=0,0,(IF(U193&lt;='Paramètres '!$B$5,0,ROUND(('Paramètres '!D$9*(MIN(U193,'Paramètres '!$B$10)-MIN(U193,'Paramètres '!$B$9))+'Paramètres '!D$10*(MIN(U193,'Paramètres '!$B$11)-MIN(U193,'Paramètres '!$B$10))+'Paramètres '!D$11*(MIN(U193,'Paramètres '!$B$12)-MIN(U193,'Paramètres '!$B$11))+'Paramètres '!D$12*(U193-MIN(U193,'Paramètres '!$B$12))),3))*I193/U193))</f>
        <v>0</v>
      </c>
      <c r="N193" s="102">
        <f>IF(V193=0,0,(IF(V193&lt;='Paramètres '!$B$5,0,ROUND(('Paramètres '!E$9*(MIN(V193,'Paramètres '!$B$10)-MIN(V193,'Paramètres '!$B$9))+'Paramètres '!E$10*(MIN(V193,'Paramètres '!$B$11)-MIN(V193,'Paramètres '!$B$10))+'Paramètres '!E$11*(MIN(V193,'Paramètres '!$B$12)-MIN(V193,'Paramètres '!$B$11))+'Paramètres '!E$12*(V193-MIN(V193,'Paramètres '!$B$12))),3))*J193/V193))</f>
        <v>0</v>
      </c>
      <c r="O193" s="102">
        <f>IF(W193=0,0,(IF(W193&lt;='Paramètres '!$B$5,0,ROUND(('Paramètres '!F$9*(MIN(W193,'Paramètres '!$B$10)-MIN(W193,'Paramètres '!$B$9))+'Paramètres '!F$10*(MIN(W193,'Paramètres '!$B$11)-MIN(W193,'Paramètres '!$B$10))+'Paramètres '!F$11*(MIN(W193,'Paramètres '!$B$12)-MIN(W193,'Paramètres '!$B$11))+'Paramètres '!F$12*(W193-MIN(W193,'Paramètres '!$B$12))),3))*K193/W193))</f>
        <v>0</v>
      </c>
      <c r="P193" s="103"/>
      <c r="Q193" s="103"/>
      <c r="R193" s="103"/>
      <c r="S193" s="103"/>
      <c r="T193" s="102">
        <f t="shared" si="525"/>
        <v>0</v>
      </c>
      <c r="U193" s="102">
        <f t="shared" si="526"/>
        <v>0</v>
      </c>
      <c r="V193" s="102">
        <f t="shared" si="527"/>
        <v>0</v>
      </c>
      <c r="W193" s="102">
        <f t="shared" si="528"/>
        <v>0</v>
      </c>
      <c r="X193" s="104">
        <f t="shared" si="529"/>
        <v>0</v>
      </c>
      <c r="Z193" s="52">
        <f t="shared" si="530"/>
        <v>0</v>
      </c>
      <c r="AA193" s="52">
        <f t="shared" si="531"/>
        <v>0</v>
      </c>
      <c r="AB193" s="52">
        <f t="shared" si="532"/>
        <v>0</v>
      </c>
      <c r="AC193" s="52">
        <f t="shared" si="533"/>
        <v>0</v>
      </c>
      <c r="AE193" s="52">
        <f t="shared" si="534"/>
        <v>0</v>
      </c>
      <c r="AF193" s="52">
        <f t="shared" si="535"/>
        <v>0</v>
      </c>
      <c r="AG193" s="52">
        <f t="shared" si="536"/>
        <v>0</v>
      </c>
      <c r="AH193" s="52">
        <f t="shared" si="537"/>
        <v>0</v>
      </c>
      <c r="AJ193" s="52">
        <f t="shared" si="538"/>
        <v>0</v>
      </c>
      <c r="AK193" s="52">
        <f t="shared" si="539"/>
        <v>0</v>
      </c>
      <c r="AL193" s="52">
        <f t="shared" si="540"/>
        <v>0</v>
      </c>
      <c r="AM193" s="52">
        <f t="shared" si="541"/>
        <v>0</v>
      </c>
      <c r="AO193" s="31">
        <v>1</v>
      </c>
      <c r="AQ193" s="31"/>
    </row>
    <row r="194" spans="2:43" ht="74.25" customHeight="1" x14ac:dyDescent="0.35">
      <c r="B194" s="184">
        <v>189</v>
      </c>
      <c r="C194" s="54" t="s">
        <v>313</v>
      </c>
      <c r="D194" s="50" t="s">
        <v>314</v>
      </c>
      <c r="E194" s="51" t="s">
        <v>189</v>
      </c>
      <c r="F194" s="54" t="s">
        <v>315</v>
      </c>
      <c r="G194" s="53"/>
      <c r="H194" s="99"/>
      <c r="I194" s="99"/>
      <c r="J194" s="99"/>
      <c r="K194" s="99"/>
      <c r="L194" s="102">
        <f>IF(T194=0,0,(IF(T194&lt;='Paramètres '!$B$5,0,ROUND(('Paramètres '!C$9*(MIN(T194,'Paramètres '!$B$10)-MIN(T194,'Paramètres '!$B$9))+'Paramètres '!C$10*(MIN(T194,'Paramètres '!$B$11)-MIN(T194,'Paramètres '!$B$10))+'Paramètres '!C$11*(MIN(T194,'Paramètres '!$B$12)-MIN(T194,'Paramètres '!$B$11))+'Paramètres '!C$12*(T194-MIN(T194,'Paramètres '!$B$12))),3))*H194/T194))</f>
        <v>0</v>
      </c>
      <c r="M194" s="102">
        <f>IF(U194=0,0,(IF(U194&lt;='Paramètres '!$B$5,0,ROUND(('Paramètres '!D$9*(MIN(U194,'Paramètres '!$B$10)-MIN(U194,'Paramètres '!$B$9))+'Paramètres '!D$10*(MIN(U194,'Paramètres '!$B$11)-MIN(U194,'Paramètres '!$B$10))+'Paramètres '!D$11*(MIN(U194,'Paramètres '!$B$12)-MIN(U194,'Paramètres '!$B$11))+'Paramètres '!D$12*(U194-MIN(U194,'Paramètres '!$B$12))),3))*I194/U194))</f>
        <v>0</v>
      </c>
      <c r="N194" s="102">
        <f>IF(V194=0,0,(IF(V194&lt;='Paramètres '!$B$5,0,ROUND(('Paramètres '!E$9*(MIN(V194,'Paramètres '!$B$10)-MIN(V194,'Paramètres '!$B$9))+'Paramètres '!E$10*(MIN(V194,'Paramètres '!$B$11)-MIN(V194,'Paramètres '!$B$10))+'Paramètres '!E$11*(MIN(V194,'Paramètres '!$B$12)-MIN(V194,'Paramètres '!$B$11))+'Paramètres '!E$12*(V194-MIN(V194,'Paramètres '!$B$12))),3))*J194/V194))</f>
        <v>0</v>
      </c>
      <c r="O194" s="102">
        <f>IF(W194=0,0,(IF(W194&lt;='Paramètres '!$B$5,0,ROUND(('Paramètres '!F$9*(MIN(W194,'Paramètres '!$B$10)-MIN(W194,'Paramètres '!$B$9))+'Paramètres '!F$10*(MIN(W194,'Paramètres '!$B$11)-MIN(W194,'Paramètres '!$B$10))+'Paramètres '!F$11*(MIN(W194,'Paramètres '!$B$12)-MIN(W194,'Paramètres '!$B$11))+'Paramètres '!F$12*(W194-MIN(W194,'Paramètres '!$B$12))),3))*K194/W194))</f>
        <v>0</v>
      </c>
      <c r="P194" s="103"/>
      <c r="Q194" s="103"/>
      <c r="R194" s="103"/>
      <c r="S194" s="103"/>
      <c r="T194" s="102">
        <f t="shared" si="525"/>
        <v>0</v>
      </c>
      <c r="U194" s="102">
        <f t="shared" si="526"/>
        <v>0</v>
      </c>
      <c r="V194" s="102">
        <f t="shared" si="527"/>
        <v>0</v>
      </c>
      <c r="W194" s="102">
        <f t="shared" si="528"/>
        <v>0</v>
      </c>
      <c r="X194" s="104">
        <f t="shared" si="529"/>
        <v>0</v>
      </c>
      <c r="Z194" s="52">
        <f t="shared" si="530"/>
        <v>0</v>
      </c>
      <c r="AA194" s="52">
        <f t="shared" si="531"/>
        <v>0</v>
      </c>
      <c r="AB194" s="52">
        <f t="shared" si="532"/>
        <v>0</v>
      </c>
      <c r="AC194" s="52">
        <f t="shared" si="533"/>
        <v>0</v>
      </c>
      <c r="AE194" s="52">
        <f t="shared" si="534"/>
        <v>0</v>
      </c>
      <c r="AF194" s="52">
        <f t="shared" si="535"/>
        <v>0</v>
      </c>
      <c r="AG194" s="52">
        <f t="shared" si="536"/>
        <v>0</v>
      </c>
      <c r="AH194" s="52">
        <f t="shared" si="537"/>
        <v>0</v>
      </c>
      <c r="AJ194" s="52">
        <f t="shared" si="538"/>
        <v>0</v>
      </c>
      <c r="AK194" s="52">
        <f t="shared" si="539"/>
        <v>0</v>
      </c>
      <c r="AL194" s="52">
        <f t="shared" si="540"/>
        <v>0</v>
      </c>
      <c r="AM194" s="52">
        <f t="shared" si="541"/>
        <v>0</v>
      </c>
      <c r="AO194" s="31">
        <v>0</v>
      </c>
      <c r="AQ194" s="31"/>
    </row>
    <row r="195" spans="2:43" ht="54" customHeight="1" x14ac:dyDescent="0.35">
      <c r="B195" s="184">
        <v>190</v>
      </c>
      <c r="C195" s="54" t="s">
        <v>316</v>
      </c>
      <c r="D195" s="50" t="s">
        <v>317</v>
      </c>
      <c r="E195" s="51" t="s">
        <v>318</v>
      </c>
      <c r="F195" s="54" t="s">
        <v>319</v>
      </c>
      <c r="G195" s="53"/>
      <c r="H195" s="99"/>
      <c r="I195" s="99"/>
      <c r="J195" s="99"/>
      <c r="K195" s="99"/>
      <c r="L195" s="102">
        <f>IF(T195=0,0,(IF(T195&lt;='Paramètres '!$B$5,0,ROUND(('Paramètres '!C$9*(MIN(T195,'Paramètres '!$B$10)-MIN(T195,'Paramètres '!$B$9))+'Paramètres '!C$10*(MIN(T195,'Paramètres '!$B$11)-MIN(T195,'Paramètres '!$B$10))+'Paramètres '!C$11*(MIN(T195,'Paramètres '!$B$12)-MIN(T195,'Paramètres '!$B$11))+'Paramètres '!C$12*(T195-MIN(T195,'Paramètres '!$B$12))),3))*H195/T195))</f>
        <v>0</v>
      </c>
      <c r="M195" s="102">
        <f>IF(U195=0,0,(IF(U195&lt;='Paramètres '!$B$5,0,ROUND(('Paramètres '!D$9*(MIN(U195,'Paramètres '!$B$10)-MIN(U195,'Paramètres '!$B$9))+'Paramètres '!D$10*(MIN(U195,'Paramètres '!$B$11)-MIN(U195,'Paramètres '!$B$10))+'Paramètres '!D$11*(MIN(U195,'Paramètres '!$B$12)-MIN(U195,'Paramètres '!$B$11))+'Paramètres '!D$12*(U195-MIN(U195,'Paramètres '!$B$12))),3))*I195/U195))</f>
        <v>0</v>
      </c>
      <c r="N195" s="102">
        <f>IF(V195=0,0,(IF(V195&lt;='Paramètres '!$B$5,0,ROUND(('Paramètres '!E$9*(MIN(V195,'Paramètres '!$B$10)-MIN(V195,'Paramètres '!$B$9))+'Paramètres '!E$10*(MIN(V195,'Paramètres '!$B$11)-MIN(V195,'Paramètres '!$B$10))+'Paramètres '!E$11*(MIN(V195,'Paramètres '!$B$12)-MIN(V195,'Paramètres '!$B$11))+'Paramètres '!E$12*(V195-MIN(V195,'Paramètres '!$B$12))),3))*J195/V195))</f>
        <v>0</v>
      </c>
      <c r="O195" s="102">
        <f>IF(W195=0,0,(IF(W195&lt;='Paramètres '!$B$5,0,ROUND(('Paramètres '!F$9*(MIN(W195,'Paramètres '!$B$10)-MIN(W195,'Paramètres '!$B$9))+'Paramètres '!F$10*(MIN(W195,'Paramètres '!$B$11)-MIN(W195,'Paramètres '!$B$10))+'Paramètres '!F$11*(MIN(W195,'Paramètres '!$B$12)-MIN(W195,'Paramètres '!$B$11))+'Paramètres '!F$12*(W195-MIN(W195,'Paramètres '!$B$12))),3))*K195/W195))</f>
        <v>0</v>
      </c>
      <c r="P195" s="103"/>
      <c r="Q195" s="103"/>
      <c r="R195" s="103"/>
      <c r="S195" s="103"/>
      <c r="T195" s="102">
        <f t="shared" si="525"/>
        <v>0</v>
      </c>
      <c r="U195" s="102">
        <f t="shared" si="526"/>
        <v>0</v>
      </c>
      <c r="V195" s="102">
        <f t="shared" si="527"/>
        <v>0</v>
      </c>
      <c r="W195" s="102">
        <f t="shared" si="528"/>
        <v>0</v>
      </c>
      <c r="X195" s="104">
        <f t="shared" si="529"/>
        <v>0</v>
      </c>
      <c r="Z195" s="52">
        <f t="shared" si="530"/>
        <v>0</v>
      </c>
      <c r="AA195" s="52">
        <f t="shared" si="531"/>
        <v>0</v>
      </c>
      <c r="AB195" s="52">
        <f t="shared" si="532"/>
        <v>0</v>
      </c>
      <c r="AC195" s="52">
        <f t="shared" si="533"/>
        <v>0</v>
      </c>
      <c r="AE195" s="52">
        <f t="shared" si="534"/>
        <v>0</v>
      </c>
      <c r="AF195" s="52">
        <f t="shared" si="535"/>
        <v>0</v>
      </c>
      <c r="AG195" s="52">
        <f t="shared" si="536"/>
        <v>0</v>
      </c>
      <c r="AH195" s="52">
        <f t="shared" si="537"/>
        <v>0</v>
      </c>
      <c r="AJ195" s="52">
        <f t="shared" si="538"/>
        <v>0</v>
      </c>
      <c r="AK195" s="52">
        <f t="shared" si="539"/>
        <v>0</v>
      </c>
      <c r="AL195" s="52">
        <f t="shared" si="540"/>
        <v>0</v>
      </c>
      <c r="AM195" s="52">
        <f t="shared" si="541"/>
        <v>0</v>
      </c>
      <c r="AO195" s="31">
        <v>1</v>
      </c>
      <c r="AQ195" s="31"/>
    </row>
    <row r="196" spans="2:43" ht="54" customHeight="1" x14ac:dyDescent="0.35">
      <c r="B196" s="184">
        <v>191</v>
      </c>
      <c r="C196" s="54" t="s">
        <v>368</v>
      </c>
      <c r="D196" s="50" t="s">
        <v>320</v>
      </c>
      <c r="E196" s="51" t="s">
        <v>173</v>
      </c>
      <c r="F196" s="54" t="s">
        <v>324</v>
      </c>
      <c r="G196" s="53"/>
      <c r="H196" s="99"/>
      <c r="I196" s="99"/>
      <c r="J196" s="99"/>
      <c r="K196" s="99"/>
      <c r="L196" s="102">
        <f>IF(T196=0,0,(IF(T196&lt;='Paramètres '!$B$5,0,ROUND(('Paramètres '!C$9*(MIN(T196,'Paramètres '!$B$10)-MIN(T196,'Paramètres '!$B$9))+'Paramètres '!C$10*(MIN(T196,'Paramètres '!$B$11)-MIN(T196,'Paramètres '!$B$10))+'Paramètres '!C$11*(MIN(T196,'Paramètres '!$B$12)-MIN(T196,'Paramètres '!$B$11))+'Paramètres '!C$12*(T196-MIN(T196,'Paramètres '!$B$12))),3))*H196/T196))</f>
        <v>0</v>
      </c>
      <c r="M196" s="102">
        <f>IF(U196=0,0,(IF(U196&lt;='Paramètres '!$B$5,0,ROUND(('Paramètres '!D$9*(MIN(U196,'Paramètres '!$B$10)-MIN(U196,'Paramètres '!$B$9))+'Paramètres '!D$10*(MIN(U196,'Paramètres '!$B$11)-MIN(U196,'Paramètres '!$B$10))+'Paramètres '!D$11*(MIN(U196,'Paramètres '!$B$12)-MIN(U196,'Paramètres '!$B$11))+'Paramètres '!D$12*(U196-MIN(U196,'Paramètres '!$B$12))),3))*I196/U196))</f>
        <v>0</v>
      </c>
      <c r="N196" s="102">
        <f>IF(V196=0,0,(IF(V196&lt;='Paramètres '!$B$5,0,ROUND(('Paramètres '!E$9*(MIN(V196,'Paramètres '!$B$10)-MIN(V196,'Paramètres '!$B$9))+'Paramètres '!E$10*(MIN(V196,'Paramètres '!$B$11)-MIN(V196,'Paramètres '!$B$10))+'Paramètres '!E$11*(MIN(V196,'Paramètres '!$B$12)-MIN(V196,'Paramètres '!$B$11))+'Paramètres '!E$12*(V196-MIN(V196,'Paramètres '!$B$12))),3))*J196/V196))</f>
        <v>0</v>
      </c>
      <c r="O196" s="102">
        <f>IF(W196=0,0,(IF(W196&lt;='Paramètres '!$B$5,0,ROUND(('Paramètres '!F$9*(MIN(W196,'Paramètres '!$B$10)-MIN(W196,'Paramètres '!$B$9))+'Paramètres '!F$10*(MIN(W196,'Paramètres '!$B$11)-MIN(W196,'Paramètres '!$B$10))+'Paramètres '!F$11*(MIN(W196,'Paramètres '!$B$12)-MIN(W196,'Paramètres '!$B$11))+'Paramètres '!F$12*(W196-MIN(W196,'Paramètres '!$B$12))),3))*K196/W196))</f>
        <v>0</v>
      </c>
      <c r="P196" s="103"/>
      <c r="Q196" s="103"/>
      <c r="R196" s="103"/>
      <c r="S196" s="103"/>
      <c r="T196" s="102">
        <f t="shared" si="525"/>
        <v>0</v>
      </c>
      <c r="U196" s="102">
        <f t="shared" si="526"/>
        <v>0</v>
      </c>
      <c r="V196" s="102">
        <f t="shared" si="527"/>
        <v>0</v>
      </c>
      <c r="W196" s="102">
        <f t="shared" si="528"/>
        <v>0</v>
      </c>
      <c r="X196" s="104">
        <f t="shared" si="529"/>
        <v>0</v>
      </c>
      <c r="Z196" s="52">
        <f t="shared" si="530"/>
        <v>0</v>
      </c>
      <c r="AA196" s="52">
        <f t="shared" si="531"/>
        <v>0</v>
      </c>
      <c r="AB196" s="52">
        <f t="shared" si="532"/>
        <v>0</v>
      </c>
      <c r="AC196" s="52">
        <f t="shared" si="533"/>
        <v>0</v>
      </c>
      <c r="AE196" s="52">
        <f t="shared" si="534"/>
        <v>0</v>
      </c>
      <c r="AF196" s="52">
        <f t="shared" si="535"/>
        <v>0</v>
      </c>
      <c r="AG196" s="52">
        <f t="shared" si="536"/>
        <v>0</v>
      </c>
      <c r="AH196" s="52">
        <f t="shared" si="537"/>
        <v>0</v>
      </c>
      <c r="AJ196" s="52">
        <f t="shared" si="538"/>
        <v>0</v>
      </c>
      <c r="AK196" s="52">
        <f t="shared" si="539"/>
        <v>0</v>
      </c>
      <c r="AL196" s="52">
        <f t="shared" si="540"/>
        <v>0</v>
      </c>
      <c r="AM196" s="52">
        <f t="shared" si="541"/>
        <v>0</v>
      </c>
      <c r="AO196" s="31">
        <v>1</v>
      </c>
      <c r="AQ196" s="31"/>
    </row>
    <row r="197" spans="2:43" ht="54" customHeight="1" x14ac:dyDescent="0.35">
      <c r="B197" s="184">
        <v>192</v>
      </c>
      <c r="C197" s="54" t="s">
        <v>369</v>
      </c>
      <c r="D197" s="50" t="s">
        <v>321</v>
      </c>
      <c r="E197" s="51" t="s">
        <v>189</v>
      </c>
      <c r="F197" s="54" t="s">
        <v>325</v>
      </c>
      <c r="G197" s="53"/>
      <c r="H197" s="99"/>
      <c r="I197" s="99"/>
      <c r="J197" s="99"/>
      <c r="K197" s="99"/>
      <c r="L197" s="102">
        <f>IF(T197=0,0,(IF(T197&lt;='Paramètres '!$B$5,0,ROUND(('Paramètres '!C$9*(MIN(T197,'Paramètres '!$B$10)-MIN(T197,'Paramètres '!$B$9))+'Paramètres '!C$10*(MIN(T197,'Paramètres '!$B$11)-MIN(T197,'Paramètres '!$B$10))+'Paramètres '!C$11*(MIN(T197,'Paramètres '!$B$12)-MIN(T197,'Paramètres '!$B$11))+'Paramètres '!C$12*(T197-MIN(T197,'Paramètres '!$B$12))),3))*H197/T197))</f>
        <v>0</v>
      </c>
      <c r="M197" s="102">
        <f>IF(U197=0,0,(IF(U197&lt;='Paramètres '!$B$5,0,ROUND(('Paramètres '!D$9*(MIN(U197,'Paramètres '!$B$10)-MIN(U197,'Paramètres '!$B$9))+'Paramètres '!D$10*(MIN(U197,'Paramètres '!$B$11)-MIN(U197,'Paramètres '!$B$10))+'Paramètres '!D$11*(MIN(U197,'Paramètres '!$B$12)-MIN(U197,'Paramètres '!$B$11))+'Paramètres '!D$12*(U197-MIN(U197,'Paramètres '!$B$12))),3))*I197/U197))</f>
        <v>0</v>
      </c>
      <c r="N197" s="102">
        <f>IF(V197=0,0,(IF(V197&lt;='Paramètres '!$B$5,0,ROUND(('Paramètres '!E$9*(MIN(V197,'Paramètres '!$B$10)-MIN(V197,'Paramètres '!$B$9))+'Paramètres '!E$10*(MIN(V197,'Paramètres '!$B$11)-MIN(V197,'Paramètres '!$B$10))+'Paramètres '!E$11*(MIN(V197,'Paramètres '!$B$12)-MIN(V197,'Paramètres '!$B$11))+'Paramètres '!E$12*(V197-MIN(V197,'Paramètres '!$B$12))),3))*J197/V197))</f>
        <v>0</v>
      </c>
      <c r="O197" s="102">
        <f>IF(W197=0,0,(IF(W197&lt;='Paramètres '!$B$5,0,ROUND(('Paramètres '!F$9*(MIN(W197,'Paramètres '!$B$10)-MIN(W197,'Paramètres '!$B$9))+'Paramètres '!F$10*(MIN(W197,'Paramètres '!$B$11)-MIN(W197,'Paramètres '!$B$10))+'Paramètres '!F$11*(MIN(W197,'Paramètres '!$B$12)-MIN(W197,'Paramètres '!$B$11))+'Paramètres '!F$12*(W197-MIN(W197,'Paramètres '!$B$12))),3))*K197/W197))</f>
        <v>0</v>
      </c>
      <c r="P197" s="103"/>
      <c r="Q197" s="103"/>
      <c r="R197" s="103"/>
      <c r="S197" s="103"/>
      <c r="T197" s="102">
        <f t="shared" si="525"/>
        <v>0</v>
      </c>
      <c r="U197" s="102">
        <f t="shared" si="526"/>
        <v>0</v>
      </c>
      <c r="V197" s="102">
        <f t="shared" si="527"/>
        <v>0</v>
      </c>
      <c r="W197" s="102">
        <f t="shared" si="528"/>
        <v>0</v>
      </c>
      <c r="X197" s="104">
        <f t="shared" si="529"/>
        <v>0</v>
      </c>
      <c r="Z197" s="52">
        <f t="shared" si="530"/>
        <v>0</v>
      </c>
      <c r="AA197" s="52">
        <f t="shared" si="531"/>
        <v>0</v>
      </c>
      <c r="AB197" s="52">
        <f t="shared" si="532"/>
        <v>0</v>
      </c>
      <c r="AC197" s="52">
        <f t="shared" si="533"/>
        <v>0</v>
      </c>
      <c r="AE197" s="52">
        <f t="shared" si="534"/>
        <v>0</v>
      </c>
      <c r="AF197" s="52">
        <f t="shared" si="535"/>
        <v>0</v>
      </c>
      <c r="AG197" s="52">
        <f t="shared" si="536"/>
        <v>0</v>
      </c>
      <c r="AH197" s="52">
        <f t="shared" si="537"/>
        <v>0</v>
      </c>
      <c r="AJ197" s="52">
        <f t="shared" si="538"/>
        <v>0</v>
      </c>
      <c r="AK197" s="52">
        <f t="shared" si="539"/>
        <v>0</v>
      </c>
      <c r="AL197" s="52">
        <f t="shared" si="540"/>
        <v>0</v>
      </c>
      <c r="AM197" s="52">
        <f t="shared" si="541"/>
        <v>0</v>
      </c>
      <c r="AO197" s="31">
        <v>1</v>
      </c>
      <c r="AQ197" s="31"/>
    </row>
    <row r="198" spans="2:43" ht="54" customHeight="1" x14ac:dyDescent="0.35">
      <c r="B198" s="184">
        <v>193</v>
      </c>
      <c r="C198" s="54" t="s">
        <v>322</v>
      </c>
      <c r="D198" s="50" t="s">
        <v>323</v>
      </c>
      <c r="E198" s="51" t="s">
        <v>187</v>
      </c>
      <c r="F198" s="54" t="s">
        <v>326</v>
      </c>
      <c r="G198" s="53"/>
      <c r="H198" s="99"/>
      <c r="I198" s="99"/>
      <c r="J198" s="99"/>
      <c r="K198" s="99"/>
      <c r="L198" s="102">
        <f>IF(T198=0,0,(IF(T198&lt;='Paramètres '!$B$5,0,ROUND(('Paramètres '!C$9*(MIN(T198,'Paramètres '!$B$10)-MIN(T198,'Paramètres '!$B$9))+'Paramètres '!C$10*(MIN(T198,'Paramètres '!$B$11)-MIN(T198,'Paramètres '!$B$10))+'Paramètres '!C$11*(MIN(T198,'Paramètres '!$B$12)-MIN(T198,'Paramètres '!$B$11))+'Paramètres '!C$12*(T198-MIN(T198,'Paramètres '!$B$12))),3))*H198/T198))</f>
        <v>0</v>
      </c>
      <c r="M198" s="102">
        <f>IF(U198=0,0,(IF(U198&lt;='Paramètres '!$B$5,0,ROUND(('Paramètres '!D$9*(MIN(U198,'Paramètres '!$B$10)-MIN(U198,'Paramètres '!$B$9))+'Paramètres '!D$10*(MIN(U198,'Paramètres '!$B$11)-MIN(U198,'Paramètres '!$B$10))+'Paramètres '!D$11*(MIN(U198,'Paramètres '!$B$12)-MIN(U198,'Paramètres '!$B$11))+'Paramètres '!D$12*(U198-MIN(U198,'Paramètres '!$B$12))),3))*I198/U198))</f>
        <v>0</v>
      </c>
      <c r="N198" s="102">
        <f>IF(V198=0,0,(IF(V198&lt;='Paramètres '!$B$5,0,ROUND(('Paramètres '!E$9*(MIN(V198,'Paramètres '!$B$10)-MIN(V198,'Paramètres '!$B$9))+'Paramètres '!E$10*(MIN(V198,'Paramètres '!$B$11)-MIN(V198,'Paramètres '!$B$10))+'Paramètres '!E$11*(MIN(V198,'Paramètres '!$B$12)-MIN(V198,'Paramètres '!$B$11))+'Paramètres '!E$12*(V198-MIN(V198,'Paramètres '!$B$12))),3))*J198/V198))</f>
        <v>0</v>
      </c>
      <c r="O198" s="102">
        <f>IF(W198=0,0,(IF(W198&lt;='Paramètres '!$B$5,0,ROUND(('Paramètres '!F$9*(MIN(W198,'Paramètres '!$B$10)-MIN(W198,'Paramètres '!$B$9))+'Paramètres '!F$10*(MIN(W198,'Paramètres '!$B$11)-MIN(W198,'Paramètres '!$B$10))+'Paramètres '!F$11*(MIN(W198,'Paramètres '!$B$12)-MIN(W198,'Paramètres '!$B$11))+'Paramètres '!F$12*(W198-MIN(W198,'Paramètres '!$B$12))),3))*K198/W198))</f>
        <v>0</v>
      </c>
      <c r="P198" s="103"/>
      <c r="Q198" s="103"/>
      <c r="R198" s="103"/>
      <c r="S198" s="103"/>
      <c r="T198" s="102">
        <f t="shared" si="525"/>
        <v>0</v>
      </c>
      <c r="U198" s="102">
        <f t="shared" si="526"/>
        <v>0</v>
      </c>
      <c r="V198" s="102">
        <f t="shared" si="527"/>
        <v>0</v>
      </c>
      <c r="W198" s="102">
        <f t="shared" si="528"/>
        <v>0</v>
      </c>
      <c r="X198" s="104">
        <f t="shared" si="529"/>
        <v>0</v>
      </c>
      <c r="Z198" s="52">
        <f t="shared" si="530"/>
        <v>0</v>
      </c>
      <c r="AA198" s="52">
        <f t="shared" si="531"/>
        <v>0</v>
      </c>
      <c r="AB198" s="52">
        <f t="shared" si="532"/>
        <v>0</v>
      </c>
      <c r="AC198" s="52">
        <f t="shared" si="533"/>
        <v>0</v>
      </c>
      <c r="AE198" s="52">
        <f t="shared" si="534"/>
        <v>0</v>
      </c>
      <c r="AF198" s="52">
        <f t="shared" si="535"/>
        <v>0</v>
      </c>
      <c r="AG198" s="52">
        <f t="shared" si="536"/>
        <v>0</v>
      </c>
      <c r="AH198" s="52">
        <f t="shared" si="537"/>
        <v>0</v>
      </c>
      <c r="AJ198" s="52">
        <f t="shared" si="538"/>
        <v>0</v>
      </c>
      <c r="AK198" s="52">
        <f t="shared" si="539"/>
        <v>0</v>
      </c>
      <c r="AL198" s="52">
        <f t="shared" si="540"/>
        <v>0</v>
      </c>
      <c r="AM198" s="52">
        <f t="shared" si="541"/>
        <v>0</v>
      </c>
      <c r="AO198" s="31">
        <v>1</v>
      </c>
      <c r="AQ198" s="31"/>
    </row>
    <row r="199" spans="2:43" ht="78.75" customHeight="1" x14ac:dyDescent="0.35">
      <c r="B199" s="184">
        <v>194</v>
      </c>
      <c r="C199" s="54" t="s">
        <v>335</v>
      </c>
      <c r="D199" s="50" t="s">
        <v>336</v>
      </c>
      <c r="E199" s="51" t="s">
        <v>173</v>
      </c>
      <c r="F199" s="54" t="s">
        <v>337</v>
      </c>
      <c r="G199" s="53"/>
      <c r="H199" s="165"/>
      <c r="I199" s="99"/>
      <c r="J199" s="99"/>
      <c r="K199" s="99"/>
      <c r="L199" s="102">
        <f>IF(T199=0,0,(IF(T199&lt;='Paramètres '!$B$5,0,ROUND(('Paramètres '!C$9*(MIN(T199,'Paramètres '!$B$10)-MIN(T199,'Paramètres '!$B$9))+'Paramètres '!C$10*(MIN(T199,'Paramètres '!$B$11)-MIN(T199,'Paramètres '!$B$10))+'Paramètres '!C$11*(MIN(T199,'Paramètres '!$B$12)-MIN(T199,'Paramètres '!$B$11))+'Paramètres '!C$12*(T199-MIN(T199,'Paramètres '!$B$12))),3))*H199/T199))</f>
        <v>0</v>
      </c>
      <c r="M199" s="102">
        <f>IF(U199=0,0,(IF(U199&lt;='Paramètres '!$B$5,0,ROUND(('Paramètres '!D$9*(MIN(U199,'Paramètres '!$B$10)-MIN(U199,'Paramètres '!$B$9))+'Paramètres '!D$10*(MIN(U199,'Paramètres '!$B$11)-MIN(U199,'Paramètres '!$B$10))+'Paramètres '!D$11*(MIN(U199,'Paramètres '!$B$12)-MIN(U199,'Paramètres '!$B$11))+'Paramètres '!D$12*(U199-MIN(U199,'Paramètres '!$B$12))),3))*I199/U199))</f>
        <v>0</v>
      </c>
      <c r="N199" s="102">
        <f>IF(V199=0,0,(IF(V199&lt;='Paramètres '!$B$5,0,ROUND(('Paramètres '!E$9*(MIN(V199,'Paramètres '!$B$10)-MIN(V199,'Paramètres '!$B$9))+'Paramètres '!E$10*(MIN(V199,'Paramètres '!$B$11)-MIN(V199,'Paramètres '!$B$10))+'Paramètres '!E$11*(MIN(V199,'Paramètres '!$B$12)-MIN(V199,'Paramètres '!$B$11))+'Paramètres '!E$12*(V199-MIN(V199,'Paramètres '!$B$12))),3))*J199/V199))</f>
        <v>0</v>
      </c>
      <c r="O199" s="102">
        <f>IF(W199=0,0,(IF(W199&lt;='Paramètres '!$B$5,0,ROUND(('Paramètres '!F$9*(MIN(W199,'Paramètres '!$B$10)-MIN(W199,'Paramètres '!$B$9))+'Paramètres '!F$10*(MIN(W199,'Paramètres '!$B$11)-MIN(W199,'Paramètres '!$B$10))+'Paramètres '!F$11*(MIN(W199,'Paramètres '!$B$12)-MIN(W199,'Paramètres '!$B$11))+'Paramètres '!F$12*(W199-MIN(W199,'Paramètres '!$B$12))),3))*K199/W199))</f>
        <v>0</v>
      </c>
      <c r="P199" s="103"/>
      <c r="Q199" s="103"/>
      <c r="R199" s="103"/>
      <c r="S199" s="103"/>
      <c r="T199" s="102">
        <f t="shared" si="525"/>
        <v>0</v>
      </c>
      <c r="U199" s="102">
        <f t="shared" si="526"/>
        <v>0</v>
      </c>
      <c r="V199" s="102">
        <f t="shared" si="527"/>
        <v>0</v>
      </c>
      <c r="W199" s="102">
        <f t="shared" si="528"/>
        <v>0</v>
      </c>
      <c r="X199" s="104">
        <f t="shared" si="529"/>
        <v>0</v>
      </c>
      <c r="Z199" s="52">
        <f t="shared" si="530"/>
        <v>0</v>
      </c>
      <c r="AA199" s="52">
        <f t="shared" si="531"/>
        <v>0</v>
      </c>
      <c r="AB199" s="52">
        <f t="shared" si="532"/>
        <v>0</v>
      </c>
      <c r="AC199" s="52">
        <f t="shared" si="533"/>
        <v>0</v>
      </c>
      <c r="AE199" s="52">
        <f t="shared" si="534"/>
        <v>0</v>
      </c>
      <c r="AF199" s="52">
        <f t="shared" si="535"/>
        <v>0</v>
      </c>
      <c r="AG199" s="52">
        <f t="shared" si="536"/>
        <v>0</v>
      </c>
      <c r="AH199" s="52">
        <f t="shared" si="537"/>
        <v>0</v>
      </c>
      <c r="AJ199" s="52">
        <f t="shared" si="538"/>
        <v>0</v>
      </c>
      <c r="AK199" s="52">
        <f t="shared" si="539"/>
        <v>0</v>
      </c>
      <c r="AL199" s="52">
        <f t="shared" si="540"/>
        <v>0</v>
      </c>
      <c r="AM199" s="52">
        <f t="shared" si="541"/>
        <v>0</v>
      </c>
      <c r="AO199" s="31">
        <v>1</v>
      </c>
      <c r="AQ199" s="31"/>
    </row>
    <row r="200" spans="2:43" ht="54" customHeight="1" x14ac:dyDescent="0.35">
      <c r="B200" s="184">
        <v>195</v>
      </c>
      <c r="C200" s="54" t="s">
        <v>339</v>
      </c>
      <c r="D200" s="50" t="s">
        <v>340</v>
      </c>
      <c r="E200" s="51" t="s">
        <v>173</v>
      </c>
      <c r="F200" s="54" t="s">
        <v>341</v>
      </c>
      <c r="G200" s="53"/>
      <c r="H200" s="99"/>
      <c r="I200" s="99"/>
      <c r="J200" s="99"/>
      <c r="K200" s="99"/>
      <c r="L200" s="102">
        <f>IF(T200=0,0,(IF(T200&lt;='Paramètres '!$B$5,0,ROUND(('Paramètres '!C$9*(MIN(T200,'Paramètres '!$B$10)-MIN(T200,'Paramètres '!$B$9))+'Paramètres '!C$10*(MIN(T200,'Paramètres '!$B$11)-MIN(T200,'Paramètres '!$B$10))+'Paramètres '!C$11*(MIN(T200,'Paramètres '!$B$12)-MIN(T200,'Paramètres '!$B$11))+'Paramètres '!C$12*(T200-MIN(T200,'Paramètres '!$B$12))),3))*H200/T200))</f>
        <v>0</v>
      </c>
      <c r="M200" s="102">
        <f>IF(U200=0,0,(IF(U200&lt;='Paramètres '!$B$5,0,ROUND(('Paramètres '!D$9*(MIN(U200,'Paramètres '!$B$10)-MIN(U200,'Paramètres '!$B$9))+'Paramètres '!D$10*(MIN(U200,'Paramètres '!$B$11)-MIN(U200,'Paramètres '!$B$10))+'Paramètres '!D$11*(MIN(U200,'Paramètres '!$B$12)-MIN(U200,'Paramètres '!$B$11))+'Paramètres '!D$12*(U200-MIN(U200,'Paramètres '!$B$12))),3))*I200/U200))</f>
        <v>0</v>
      </c>
      <c r="N200" s="102">
        <f>IF(V200=0,0,(IF(V200&lt;='Paramètres '!$B$5,0,ROUND(('Paramètres '!E$9*(MIN(V200,'Paramètres '!$B$10)-MIN(V200,'Paramètres '!$B$9))+'Paramètres '!E$10*(MIN(V200,'Paramètres '!$B$11)-MIN(V200,'Paramètres '!$B$10))+'Paramètres '!E$11*(MIN(V200,'Paramètres '!$B$12)-MIN(V200,'Paramètres '!$B$11))+'Paramètres '!E$12*(V200-MIN(V200,'Paramètres '!$B$12))),3))*J200/V200))</f>
        <v>0</v>
      </c>
      <c r="O200" s="102">
        <f>IF(W200=0,0,(IF(W200&lt;='Paramètres '!$B$5,0,ROUND(('Paramètres '!F$9*(MIN(W200,'Paramètres '!$B$10)-MIN(W200,'Paramètres '!$B$9))+'Paramètres '!F$10*(MIN(W200,'Paramètres '!$B$11)-MIN(W200,'Paramètres '!$B$10))+'Paramètres '!F$11*(MIN(W200,'Paramètres '!$B$12)-MIN(W200,'Paramètres '!$B$11))+'Paramètres '!F$12*(W200-MIN(W200,'Paramètres '!$B$12))),3))*K200/W200))</f>
        <v>0</v>
      </c>
      <c r="P200" s="103"/>
      <c r="Q200" s="103"/>
      <c r="R200" s="103"/>
      <c r="S200" s="103"/>
      <c r="T200" s="102">
        <f t="shared" si="525"/>
        <v>0</v>
      </c>
      <c r="U200" s="102">
        <f t="shared" si="526"/>
        <v>0</v>
      </c>
      <c r="V200" s="102">
        <f t="shared" si="527"/>
        <v>0</v>
      </c>
      <c r="W200" s="102">
        <f t="shared" si="528"/>
        <v>0</v>
      </c>
      <c r="X200" s="104">
        <f t="shared" si="529"/>
        <v>0</v>
      </c>
      <c r="Z200" s="52">
        <f t="shared" si="530"/>
        <v>0</v>
      </c>
      <c r="AA200" s="52">
        <f t="shared" si="531"/>
        <v>0</v>
      </c>
      <c r="AB200" s="52">
        <f t="shared" si="532"/>
        <v>0</v>
      </c>
      <c r="AC200" s="52">
        <f t="shared" si="533"/>
        <v>0</v>
      </c>
      <c r="AE200" s="52">
        <f t="shared" si="534"/>
        <v>0</v>
      </c>
      <c r="AF200" s="52">
        <f t="shared" si="535"/>
        <v>0</v>
      </c>
      <c r="AG200" s="52">
        <f t="shared" si="536"/>
        <v>0</v>
      </c>
      <c r="AH200" s="52">
        <f t="shared" si="537"/>
        <v>0</v>
      </c>
      <c r="AJ200" s="52">
        <f t="shared" si="538"/>
        <v>0</v>
      </c>
      <c r="AK200" s="52">
        <f t="shared" si="539"/>
        <v>0</v>
      </c>
      <c r="AL200" s="52">
        <f t="shared" si="540"/>
        <v>0</v>
      </c>
      <c r="AM200" s="52">
        <f t="shared" si="541"/>
        <v>0</v>
      </c>
      <c r="AO200" s="31">
        <v>1</v>
      </c>
      <c r="AQ200" s="31"/>
    </row>
    <row r="201" spans="2:43" ht="60.75" customHeight="1" x14ac:dyDescent="0.35">
      <c r="B201" s="184">
        <v>196</v>
      </c>
      <c r="C201" s="54" t="s">
        <v>344</v>
      </c>
      <c r="D201" s="50" t="s">
        <v>345</v>
      </c>
      <c r="E201" s="51" t="s">
        <v>173</v>
      </c>
      <c r="F201" s="54" t="s">
        <v>346</v>
      </c>
      <c r="G201" s="53" t="s">
        <v>331</v>
      </c>
      <c r="H201" s="99"/>
      <c r="I201" s="99"/>
      <c r="J201" s="99"/>
      <c r="K201" s="99"/>
      <c r="L201" s="102">
        <f>IF(T201=0,0,(IF(T201&lt;='Paramètres '!$B$5,0,ROUND(('Paramètres '!C$9*(MIN(T201,'Paramètres '!$B$10)-MIN(T201,'Paramètres '!$B$9))+'Paramètres '!C$10*(MIN(T201,'Paramètres '!$B$11)-MIN(T201,'Paramètres '!$B$10))+'Paramètres '!C$11*(MIN(T201,'Paramètres '!$B$12)-MIN(T201,'Paramètres '!$B$11))+'Paramètres '!C$12*(T201-MIN(T201,'Paramètres '!$B$12))),3))*H201/T201))</f>
        <v>0</v>
      </c>
      <c r="M201" s="102">
        <f>IF(U201=0,0,(IF(U201&lt;='Paramètres '!$B$5,0,ROUND(('Paramètres '!D$9*(MIN(U201,'Paramètres '!$B$10)-MIN(U201,'Paramètres '!$B$9))+'Paramètres '!D$10*(MIN(U201,'Paramètres '!$B$11)-MIN(U201,'Paramètres '!$B$10))+'Paramètres '!D$11*(MIN(U201,'Paramètres '!$B$12)-MIN(U201,'Paramètres '!$B$11))+'Paramètres '!D$12*(U201-MIN(U201,'Paramètres '!$B$12))),3))*I201/U201))</f>
        <v>0</v>
      </c>
      <c r="N201" s="102">
        <f>IF(V201=0,0,(IF(V201&lt;='Paramètres '!$B$5,0,ROUND(('Paramètres '!E$9*(MIN(V201,'Paramètres '!$B$10)-MIN(V201,'Paramètres '!$B$9))+'Paramètres '!E$10*(MIN(V201,'Paramètres '!$B$11)-MIN(V201,'Paramètres '!$B$10))+'Paramètres '!E$11*(MIN(V201,'Paramètres '!$B$12)-MIN(V201,'Paramètres '!$B$11))+'Paramètres '!E$12*(V201-MIN(V201,'Paramètres '!$B$12))),3))*J201/V201))</f>
        <v>0</v>
      </c>
      <c r="O201" s="102">
        <f>IF(W201=0,0,(IF(W201&lt;='Paramètres '!$B$5,0,ROUND(('Paramètres '!F$9*(MIN(W201,'Paramètres '!$B$10)-MIN(W201,'Paramètres '!$B$9))+'Paramètres '!F$10*(MIN(W201,'Paramètres '!$B$11)-MIN(W201,'Paramètres '!$B$10))+'Paramètres '!F$11*(MIN(W201,'Paramètres '!$B$12)-MIN(W201,'Paramètres '!$B$11))+'Paramètres '!F$12*(W201-MIN(W201,'Paramètres '!$B$12))),3))*K201/W201))</f>
        <v>0</v>
      </c>
      <c r="P201" s="103"/>
      <c r="Q201" s="103"/>
      <c r="R201" s="103"/>
      <c r="S201" s="103"/>
      <c r="T201" s="102">
        <f t="shared" si="525"/>
        <v>0</v>
      </c>
      <c r="U201" s="102">
        <f t="shared" si="526"/>
        <v>0</v>
      </c>
      <c r="V201" s="102">
        <f t="shared" si="527"/>
        <v>0</v>
      </c>
      <c r="W201" s="102">
        <f t="shared" si="528"/>
        <v>0</v>
      </c>
      <c r="X201" s="104">
        <f t="shared" si="529"/>
        <v>0</v>
      </c>
      <c r="Z201" s="52">
        <f t="shared" si="530"/>
        <v>0</v>
      </c>
      <c r="AA201" s="52">
        <f t="shared" si="531"/>
        <v>0</v>
      </c>
      <c r="AB201" s="52">
        <f t="shared" si="532"/>
        <v>0</v>
      </c>
      <c r="AC201" s="52">
        <f t="shared" si="533"/>
        <v>0</v>
      </c>
      <c r="AE201" s="52">
        <f t="shared" si="534"/>
        <v>0</v>
      </c>
      <c r="AF201" s="52">
        <f t="shared" si="535"/>
        <v>0</v>
      </c>
      <c r="AG201" s="52">
        <f t="shared" si="536"/>
        <v>0</v>
      </c>
      <c r="AH201" s="52">
        <f t="shared" si="537"/>
        <v>0</v>
      </c>
      <c r="AJ201" s="52">
        <f t="shared" si="538"/>
        <v>0</v>
      </c>
      <c r="AK201" s="52">
        <f t="shared" si="539"/>
        <v>0</v>
      </c>
      <c r="AL201" s="52">
        <f t="shared" si="540"/>
        <v>0</v>
      </c>
      <c r="AM201" s="52">
        <f t="shared" si="541"/>
        <v>0</v>
      </c>
      <c r="AO201" s="31">
        <v>1</v>
      </c>
      <c r="AQ201" s="31"/>
    </row>
    <row r="202" spans="2:43" ht="75.75" customHeight="1" x14ac:dyDescent="0.35">
      <c r="B202" s="184">
        <v>197</v>
      </c>
      <c r="C202" s="55" t="s">
        <v>370</v>
      </c>
      <c r="D202" s="50" t="s">
        <v>371</v>
      </c>
      <c r="E202" s="50" t="s">
        <v>187</v>
      </c>
      <c r="F202" s="253" t="s">
        <v>661</v>
      </c>
      <c r="G202" s="56" t="s">
        <v>331</v>
      </c>
      <c r="H202" s="99"/>
      <c r="I202" s="99"/>
      <c r="J202" s="99"/>
      <c r="K202" s="99"/>
      <c r="L202" s="102">
        <f>IF(T202=0,0,(IF(T202&lt;='Paramètres '!$B$5,0,ROUND(('Paramètres '!C$9*(MIN(T202,'Paramètres '!$B$10)-MIN(T202,'Paramètres '!$B$9))+'Paramètres '!C$10*(MIN(T202,'Paramètres '!$B$11)-MIN(T202,'Paramètres '!$B$10))+'Paramètres '!C$11*(MIN(T202,'Paramètres '!$B$12)-MIN(T202,'Paramètres '!$B$11))+'Paramètres '!C$12*(T202-MIN(T202,'Paramètres '!$B$12))),3))*H202/T202))</f>
        <v>0</v>
      </c>
      <c r="M202" s="102">
        <f>IF(U202=0,0,(IF(U202&lt;='Paramètres '!$B$5,0,ROUND(('Paramètres '!D$9*(MIN(U202,'Paramètres '!$B$10)-MIN(U202,'Paramètres '!$B$9))+'Paramètres '!D$10*(MIN(U202,'Paramètres '!$B$11)-MIN(U202,'Paramètres '!$B$10))+'Paramètres '!D$11*(MIN(U202,'Paramètres '!$B$12)-MIN(U202,'Paramètres '!$B$11))+'Paramètres '!D$12*(U202-MIN(U202,'Paramètres '!$B$12))),3))*I202/U202))</f>
        <v>0</v>
      </c>
      <c r="N202" s="102">
        <f>IF(V202=0,0,(IF(V202&lt;='Paramètres '!$B$5,0,ROUND(('Paramètres '!E$9*(MIN(V202,'Paramètres '!$B$10)-MIN(V202,'Paramètres '!$B$9))+'Paramètres '!E$10*(MIN(V202,'Paramètres '!$B$11)-MIN(V202,'Paramètres '!$B$10))+'Paramètres '!E$11*(MIN(V202,'Paramètres '!$B$12)-MIN(V202,'Paramètres '!$B$11))+'Paramètres '!E$12*(V202-MIN(V202,'Paramètres '!$B$12))),3))*J202/V202))</f>
        <v>0</v>
      </c>
      <c r="O202" s="102">
        <f>IF(W202=0,0,(IF(W202&lt;='Paramètres '!$B$5,0,ROUND(('Paramètres '!F$9*(MIN(W202,'Paramètres '!$B$10)-MIN(W202,'Paramètres '!$B$9))+'Paramètres '!F$10*(MIN(W202,'Paramètres '!$B$11)-MIN(W202,'Paramètres '!$B$10))+'Paramètres '!F$11*(MIN(W202,'Paramètres '!$B$12)-MIN(W202,'Paramètres '!$B$11))+'Paramètres '!F$12*(W202-MIN(W202,'Paramètres '!$B$12))),3))*K202/W202))</f>
        <v>0</v>
      </c>
      <c r="P202" s="103"/>
      <c r="Q202" s="103"/>
      <c r="R202" s="103"/>
      <c r="S202" s="103"/>
      <c r="T202" s="102">
        <f t="shared" si="525"/>
        <v>0</v>
      </c>
      <c r="U202" s="102">
        <f t="shared" si="526"/>
        <v>0</v>
      </c>
      <c r="V202" s="102">
        <f t="shared" si="527"/>
        <v>0</v>
      </c>
      <c r="W202" s="102">
        <f t="shared" si="528"/>
        <v>0</v>
      </c>
      <c r="X202" s="104">
        <f t="shared" si="529"/>
        <v>0</v>
      </c>
      <c r="Z202" s="52">
        <f t="shared" si="530"/>
        <v>0</v>
      </c>
      <c r="AA202" s="52">
        <f t="shared" si="531"/>
        <v>0</v>
      </c>
      <c r="AB202" s="52">
        <f t="shared" si="532"/>
        <v>0</v>
      </c>
      <c r="AC202" s="52">
        <f t="shared" si="533"/>
        <v>0</v>
      </c>
      <c r="AE202" s="52">
        <f t="shared" si="534"/>
        <v>0</v>
      </c>
      <c r="AF202" s="52">
        <f t="shared" si="535"/>
        <v>0</v>
      </c>
      <c r="AG202" s="52">
        <f t="shared" si="536"/>
        <v>0</v>
      </c>
      <c r="AH202" s="52">
        <f t="shared" si="537"/>
        <v>0</v>
      </c>
      <c r="AJ202" s="52">
        <f t="shared" si="538"/>
        <v>0</v>
      </c>
      <c r="AK202" s="52">
        <f t="shared" si="539"/>
        <v>0</v>
      </c>
      <c r="AL202" s="52">
        <f t="shared" si="540"/>
        <v>0</v>
      </c>
      <c r="AM202" s="52">
        <f t="shared" si="541"/>
        <v>0</v>
      </c>
      <c r="AO202" s="31">
        <v>1</v>
      </c>
      <c r="AQ202" s="31"/>
    </row>
    <row r="203" spans="2:43" ht="64.5" customHeight="1" x14ac:dyDescent="0.35">
      <c r="B203" s="184">
        <v>198</v>
      </c>
      <c r="C203" s="55" t="s">
        <v>372</v>
      </c>
      <c r="D203" s="50" t="s">
        <v>373</v>
      </c>
      <c r="E203" s="50" t="s">
        <v>187</v>
      </c>
      <c r="F203" s="55" t="s">
        <v>386</v>
      </c>
      <c r="G203" s="56" t="s">
        <v>331</v>
      </c>
      <c r="H203" s="99"/>
      <c r="I203" s="99"/>
      <c r="J203" s="99"/>
      <c r="K203" s="99"/>
      <c r="L203" s="102">
        <f>IF(T203=0,0,(IF(T203&lt;='Paramètres '!$B$5,0,ROUND(('Paramètres '!C$9*(MIN(T203,'Paramètres '!$B$10)-MIN(T203,'Paramètres '!$B$9))+'Paramètres '!C$10*(MIN(T203,'Paramètres '!$B$11)-MIN(T203,'Paramètres '!$B$10))+'Paramètres '!C$11*(MIN(T203,'Paramètres '!$B$12)-MIN(T203,'Paramètres '!$B$11))+'Paramètres '!C$12*(T203-MIN(T203,'Paramètres '!$B$12))),3))*H203/T203))</f>
        <v>0</v>
      </c>
      <c r="M203" s="102">
        <f>IF(U203=0,0,(IF(U203&lt;='Paramètres '!$B$5,0,ROUND(('Paramètres '!D$9*(MIN(U203,'Paramètres '!$B$10)-MIN(U203,'Paramètres '!$B$9))+'Paramètres '!D$10*(MIN(U203,'Paramètres '!$B$11)-MIN(U203,'Paramètres '!$B$10))+'Paramètres '!D$11*(MIN(U203,'Paramètres '!$B$12)-MIN(U203,'Paramètres '!$B$11))+'Paramètres '!D$12*(U203-MIN(U203,'Paramètres '!$B$12))),3))*I203/U203))</f>
        <v>0</v>
      </c>
      <c r="N203" s="102">
        <f>IF(V203=0,0,(IF(V203&lt;='Paramètres '!$B$5,0,ROUND(('Paramètres '!E$9*(MIN(V203,'Paramètres '!$B$10)-MIN(V203,'Paramètres '!$B$9))+'Paramètres '!E$10*(MIN(V203,'Paramètres '!$B$11)-MIN(V203,'Paramètres '!$B$10))+'Paramètres '!E$11*(MIN(V203,'Paramètres '!$B$12)-MIN(V203,'Paramètres '!$B$11))+'Paramètres '!E$12*(V203-MIN(V203,'Paramètres '!$B$12))),3))*J203/V203))</f>
        <v>0</v>
      </c>
      <c r="O203" s="102">
        <f>IF(W203=0,0,(IF(W203&lt;='Paramètres '!$B$5,0,ROUND(('Paramètres '!F$9*(MIN(W203,'Paramètres '!$B$10)-MIN(W203,'Paramètres '!$B$9))+'Paramètres '!F$10*(MIN(W203,'Paramètres '!$B$11)-MIN(W203,'Paramètres '!$B$10))+'Paramètres '!F$11*(MIN(W203,'Paramètres '!$B$12)-MIN(W203,'Paramètres '!$B$11))+'Paramètres '!F$12*(W203-MIN(W203,'Paramètres '!$B$12))),3))*K203/W203))</f>
        <v>0</v>
      </c>
      <c r="P203" s="103"/>
      <c r="Q203" s="103"/>
      <c r="R203" s="103"/>
      <c r="S203" s="103"/>
      <c r="T203" s="102">
        <f t="shared" si="525"/>
        <v>0</v>
      </c>
      <c r="U203" s="102">
        <f t="shared" si="526"/>
        <v>0</v>
      </c>
      <c r="V203" s="102">
        <f t="shared" si="527"/>
        <v>0</v>
      </c>
      <c r="W203" s="102">
        <f t="shared" si="528"/>
        <v>0</v>
      </c>
      <c r="X203" s="104">
        <f t="shared" si="529"/>
        <v>0</v>
      </c>
      <c r="Z203" s="52">
        <f t="shared" si="530"/>
        <v>0</v>
      </c>
      <c r="AA203" s="52">
        <f t="shared" si="531"/>
        <v>0</v>
      </c>
      <c r="AB203" s="52">
        <f t="shared" si="532"/>
        <v>0</v>
      </c>
      <c r="AC203" s="52">
        <f t="shared" si="533"/>
        <v>0</v>
      </c>
      <c r="AE203" s="52">
        <f t="shared" si="534"/>
        <v>0</v>
      </c>
      <c r="AF203" s="52">
        <f t="shared" si="535"/>
        <v>0</v>
      </c>
      <c r="AG203" s="52">
        <f t="shared" si="536"/>
        <v>0</v>
      </c>
      <c r="AH203" s="52">
        <f t="shared" si="537"/>
        <v>0</v>
      </c>
      <c r="AJ203" s="52">
        <f t="shared" si="538"/>
        <v>0</v>
      </c>
      <c r="AK203" s="52">
        <f t="shared" si="539"/>
        <v>0</v>
      </c>
      <c r="AL203" s="52">
        <f t="shared" si="540"/>
        <v>0</v>
      </c>
      <c r="AM203" s="52">
        <f t="shared" si="541"/>
        <v>0</v>
      </c>
      <c r="AO203" s="31">
        <v>1</v>
      </c>
      <c r="AQ203" s="31"/>
    </row>
    <row r="204" spans="2:43" ht="60.75" customHeight="1" x14ac:dyDescent="0.35">
      <c r="B204" s="184">
        <v>199</v>
      </c>
      <c r="C204" s="55" t="s">
        <v>374</v>
      </c>
      <c r="D204" s="50" t="s">
        <v>375</v>
      </c>
      <c r="E204" s="50" t="s">
        <v>167</v>
      </c>
      <c r="F204" s="55" t="s">
        <v>387</v>
      </c>
      <c r="G204" s="56" t="s">
        <v>331</v>
      </c>
      <c r="H204" s="99"/>
      <c r="I204" s="99"/>
      <c r="J204" s="99"/>
      <c r="K204" s="99"/>
      <c r="L204" s="102">
        <f>IF(T204=0,0,(IF(T204&lt;='Paramètres '!$B$5,0,ROUND(('Paramètres '!C$9*(MIN(T204,'Paramètres '!$B$10)-MIN(T204,'Paramètres '!$B$9))+'Paramètres '!C$10*(MIN(T204,'Paramètres '!$B$11)-MIN(T204,'Paramètres '!$B$10))+'Paramètres '!C$11*(MIN(T204,'Paramètres '!$B$12)-MIN(T204,'Paramètres '!$B$11))+'Paramètres '!C$12*(T204-MIN(T204,'Paramètres '!$B$12))),3))*H204/T204))</f>
        <v>0</v>
      </c>
      <c r="M204" s="102">
        <f>IF(U204=0,0,(IF(U204&lt;='Paramètres '!$B$5,0,ROUND(('Paramètres '!D$9*(MIN(U204,'Paramètres '!$B$10)-MIN(U204,'Paramètres '!$B$9))+'Paramètres '!D$10*(MIN(U204,'Paramètres '!$B$11)-MIN(U204,'Paramètres '!$B$10))+'Paramètres '!D$11*(MIN(U204,'Paramètres '!$B$12)-MIN(U204,'Paramètres '!$B$11))+'Paramètres '!D$12*(U204-MIN(U204,'Paramètres '!$B$12))),3))*I204/U204))</f>
        <v>0</v>
      </c>
      <c r="N204" s="102">
        <f>IF(V204=0,0,(IF(V204&lt;='Paramètres '!$B$5,0,ROUND(('Paramètres '!E$9*(MIN(V204,'Paramètres '!$B$10)-MIN(V204,'Paramètres '!$B$9))+'Paramètres '!E$10*(MIN(V204,'Paramètres '!$B$11)-MIN(V204,'Paramètres '!$B$10))+'Paramètres '!E$11*(MIN(V204,'Paramètres '!$B$12)-MIN(V204,'Paramètres '!$B$11))+'Paramètres '!E$12*(V204-MIN(V204,'Paramètres '!$B$12))),3))*J204/V204))</f>
        <v>0</v>
      </c>
      <c r="O204" s="102">
        <f>IF(W204=0,0,(IF(W204&lt;='Paramètres '!$B$5,0,ROUND(('Paramètres '!F$9*(MIN(W204,'Paramètres '!$B$10)-MIN(W204,'Paramètres '!$B$9))+'Paramètres '!F$10*(MIN(W204,'Paramètres '!$B$11)-MIN(W204,'Paramètres '!$B$10))+'Paramètres '!F$11*(MIN(W204,'Paramètres '!$B$12)-MIN(W204,'Paramètres '!$B$11))+'Paramètres '!F$12*(W204-MIN(W204,'Paramètres '!$B$12))),3))*K204/W204))</f>
        <v>0</v>
      </c>
      <c r="P204" s="103"/>
      <c r="Q204" s="103"/>
      <c r="R204" s="103"/>
      <c r="S204" s="103"/>
      <c r="T204" s="102">
        <f t="shared" si="525"/>
        <v>0</v>
      </c>
      <c r="U204" s="102">
        <f t="shared" si="526"/>
        <v>0</v>
      </c>
      <c r="V204" s="102">
        <f t="shared" si="527"/>
        <v>0</v>
      </c>
      <c r="W204" s="102">
        <f t="shared" si="528"/>
        <v>0</v>
      </c>
      <c r="X204" s="104">
        <f t="shared" si="529"/>
        <v>0</v>
      </c>
      <c r="Z204" s="52">
        <f t="shared" si="530"/>
        <v>0</v>
      </c>
      <c r="AA204" s="52">
        <f t="shared" si="531"/>
        <v>0</v>
      </c>
      <c r="AB204" s="52">
        <f t="shared" si="532"/>
        <v>0</v>
      </c>
      <c r="AC204" s="52">
        <f t="shared" si="533"/>
        <v>0</v>
      </c>
      <c r="AE204" s="52">
        <f t="shared" si="534"/>
        <v>0</v>
      </c>
      <c r="AF204" s="52">
        <f t="shared" si="535"/>
        <v>0</v>
      </c>
      <c r="AG204" s="52">
        <f t="shared" si="536"/>
        <v>0</v>
      </c>
      <c r="AH204" s="52">
        <f t="shared" si="537"/>
        <v>0</v>
      </c>
      <c r="AJ204" s="52">
        <f t="shared" si="538"/>
        <v>0</v>
      </c>
      <c r="AK204" s="52">
        <f t="shared" si="539"/>
        <v>0</v>
      </c>
      <c r="AL204" s="52">
        <f t="shared" si="540"/>
        <v>0</v>
      </c>
      <c r="AM204" s="52">
        <f t="shared" si="541"/>
        <v>0</v>
      </c>
      <c r="AO204" s="31">
        <v>1</v>
      </c>
      <c r="AQ204" s="31"/>
    </row>
    <row r="205" spans="2:43" ht="50.1" customHeight="1" x14ac:dyDescent="0.35">
      <c r="B205" s="184">
        <v>200</v>
      </c>
      <c r="C205" s="55" t="s">
        <v>950</v>
      </c>
      <c r="D205" s="50" t="s">
        <v>376</v>
      </c>
      <c r="E205" s="50" t="s">
        <v>167</v>
      </c>
      <c r="F205" s="55" t="s">
        <v>951</v>
      </c>
      <c r="G205" s="56" t="s">
        <v>331</v>
      </c>
      <c r="H205" s="99"/>
      <c r="I205" s="99"/>
      <c r="J205" s="99"/>
      <c r="K205" s="99"/>
      <c r="L205" s="102">
        <f>IF(T205=0,0,(IF(T205&lt;='Paramètres '!$B$5,0,ROUND(('Paramètres '!C$9*(MIN(T205,'Paramètres '!$B$10)-MIN(T205,'Paramètres '!$B$9))+'Paramètres '!C$10*(MIN(T205,'Paramètres '!$B$11)-MIN(T205,'Paramètres '!$B$10))+'Paramètres '!C$11*(MIN(T205,'Paramètres '!$B$12)-MIN(T205,'Paramètres '!$B$11))+'Paramètres '!C$12*(T205-MIN(T205,'Paramètres '!$B$12))),3))*H205/T205))</f>
        <v>0</v>
      </c>
      <c r="M205" s="102">
        <f>IF(U205=0,0,(IF(U205&lt;='Paramètres '!$B$5,0,ROUND(('Paramètres '!D$9*(MIN(U205,'Paramètres '!$B$10)-MIN(U205,'Paramètres '!$B$9))+'Paramètres '!D$10*(MIN(U205,'Paramètres '!$B$11)-MIN(U205,'Paramètres '!$B$10))+'Paramètres '!D$11*(MIN(U205,'Paramètres '!$B$12)-MIN(U205,'Paramètres '!$B$11))+'Paramètres '!D$12*(U205-MIN(U205,'Paramètres '!$B$12))),3))*I205/U205))</f>
        <v>0</v>
      </c>
      <c r="N205" s="102">
        <f>IF(V205=0,0,(IF(V205&lt;='Paramètres '!$B$5,0,ROUND(('Paramètres '!E$9*(MIN(V205,'Paramètres '!$B$10)-MIN(V205,'Paramètres '!$B$9))+'Paramètres '!E$10*(MIN(V205,'Paramètres '!$B$11)-MIN(V205,'Paramètres '!$B$10))+'Paramètres '!E$11*(MIN(V205,'Paramètres '!$B$12)-MIN(V205,'Paramètres '!$B$11))+'Paramètres '!E$12*(V205-MIN(V205,'Paramètres '!$B$12))),3))*J205/V205))</f>
        <v>0</v>
      </c>
      <c r="O205" s="102">
        <f>IF(W205=0,0,(IF(W205&lt;='Paramètres '!$B$5,0,ROUND(('Paramètres '!F$9*(MIN(W205,'Paramètres '!$B$10)-MIN(W205,'Paramètres '!$B$9))+'Paramètres '!F$10*(MIN(W205,'Paramètres '!$B$11)-MIN(W205,'Paramètres '!$B$10))+'Paramètres '!F$11*(MIN(W205,'Paramètres '!$B$12)-MIN(W205,'Paramètres '!$B$11))+'Paramètres '!F$12*(W205-MIN(W205,'Paramètres '!$B$12))),3))*K205/W205))</f>
        <v>0</v>
      </c>
      <c r="P205" s="103"/>
      <c r="Q205" s="103"/>
      <c r="R205" s="103"/>
      <c r="S205" s="103"/>
      <c r="T205" s="102">
        <f t="shared" si="525"/>
        <v>0</v>
      </c>
      <c r="U205" s="102">
        <f t="shared" si="526"/>
        <v>0</v>
      </c>
      <c r="V205" s="102">
        <f t="shared" si="527"/>
        <v>0</v>
      </c>
      <c r="W205" s="102">
        <f t="shared" si="528"/>
        <v>0</v>
      </c>
      <c r="X205" s="104">
        <f t="shared" si="529"/>
        <v>0</v>
      </c>
      <c r="Z205" s="52">
        <f t="shared" si="530"/>
        <v>0</v>
      </c>
      <c r="AA205" s="52">
        <f t="shared" si="531"/>
        <v>0</v>
      </c>
      <c r="AB205" s="52">
        <f t="shared" si="532"/>
        <v>0</v>
      </c>
      <c r="AC205" s="52">
        <f t="shared" si="533"/>
        <v>0</v>
      </c>
      <c r="AE205" s="52">
        <f t="shared" si="534"/>
        <v>0</v>
      </c>
      <c r="AF205" s="52">
        <f t="shared" si="535"/>
        <v>0</v>
      </c>
      <c r="AG205" s="52">
        <f t="shared" si="536"/>
        <v>0</v>
      </c>
      <c r="AH205" s="52">
        <f t="shared" si="537"/>
        <v>0</v>
      </c>
      <c r="AJ205" s="52">
        <f t="shared" si="538"/>
        <v>0</v>
      </c>
      <c r="AK205" s="52">
        <f t="shared" si="539"/>
        <v>0</v>
      </c>
      <c r="AL205" s="52">
        <f t="shared" si="540"/>
        <v>0</v>
      </c>
      <c r="AM205" s="52">
        <f t="shared" si="541"/>
        <v>0</v>
      </c>
      <c r="AO205" s="31">
        <v>1</v>
      </c>
      <c r="AQ205" s="31"/>
    </row>
    <row r="206" spans="2:43" ht="50.1" customHeight="1" x14ac:dyDescent="0.35">
      <c r="B206" s="184">
        <v>201</v>
      </c>
      <c r="C206" s="54" t="s">
        <v>377</v>
      </c>
      <c r="D206" s="50" t="s">
        <v>378</v>
      </c>
      <c r="E206" s="50" t="s">
        <v>187</v>
      </c>
      <c r="F206" s="55" t="s">
        <v>388</v>
      </c>
      <c r="G206" s="56" t="s">
        <v>331</v>
      </c>
      <c r="H206" s="99"/>
      <c r="I206" s="99"/>
      <c r="J206" s="99"/>
      <c r="K206" s="99"/>
      <c r="L206" s="102">
        <f>IF(T206=0,0,(IF(T206&lt;='Paramètres '!$B$5,0,ROUND(('Paramètres '!C$9*(MIN(T206,'Paramètres '!$B$10)-MIN(T206,'Paramètres '!$B$9))+'Paramètres '!C$10*(MIN(T206,'Paramètres '!$B$11)-MIN(T206,'Paramètres '!$B$10))+'Paramètres '!C$11*(MIN(T206,'Paramètres '!$B$12)-MIN(T206,'Paramètres '!$B$11))+'Paramètres '!C$12*(T206-MIN(T206,'Paramètres '!$B$12))),3))*H206/T206))</f>
        <v>0</v>
      </c>
      <c r="M206" s="102">
        <f>IF(U206=0,0,(IF(U206&lt;='Paramètres '!$B$5,0,ROUND(('Paramètres '!D$9*(MIN(U206,'Paramètres '!$B$10)-MIN(U206,'Paramètres '!$B$9))+'Paramètres '!D$10*(MIN(U206,'Paramètres '!$B$11)-MIN(U206,'Paramètres '!$B$10))+'Paramètres '!D$11*(MIN(U206,'Paramètres '!$B$12)-MIN(U206,'Paramètres '!$B$11))+'Paramètres '!D$12*(U206-MIN(U206,'Paramètres '!$B$12))),3))*I206/U206))</f>
        <v>0</v>
      </c>
      <c r="N206" s="102">
        <f>IF(V206=0,0,(IF(V206&lt;='Paramètres '!$B$5,0,ROUND(('Paramètres '!E$9*(MIN(V206,'Paramètres '!$B$10)-MIN(V206,'Paramètres '!$B$9))+'Paramètres '!E$10*(MIN(V206,'Paramètres '!$B$11)-MIN(V206,'Paramètres '!$B$10))+'Paramètres '!E$11*(MIN(V206,'Paramètres '!$B$12)-MIN(V206,'Paramètres '!$B$11))+'Paramètres '!E$12*(V206-MIN(V206,'Paramètres '!$B$12))),3))*J206/V206))</f>
        <v>0</v>
      </c>
      <c r="O206" s="102">
        <f>IF(W206=0,0,(IF(W206&lt;='Paramètres '!$B$5,0,ROUND(('Paramètres '!F$9*(MIN(W206,'Paramètres '!$B$10)-MIN(W206,'Paramètres '!$B$9))+'Paramètres '!F$10*(MIN(W206,'Paramètres '!$B$11)-MIN(W206,'Paramètres '!$B$10))+'Paramètres '!F$11*(MIN(W206,'Paramètres '!$B$12)-MIN(W206,'Paramètres '!$B$11))+'Paramètres '!F$12*(W206-MIN(W206,'Paramètres '!$B$12))),3))*K206/W206))</f>
        <v>0</v>
      </c>
      <c r="P206" s="103"/>
      <c r="Q206" s="103"/>
      <c r="R206" s="103"/>
      <c r="S206" s="103"/>
      <c r="T206" s="102">
        <f t="shared" si="525"/>
        <v>0</v>
      </c>
      <c r="U206" s="102">
        <f t="shared" si="526"/>
        <v>0</v>
      </c>
      <c r="V206" s="102">
        <f t="shared" si="527"/>
        <v>0</v>
      </c>
      <c r="W206" s="102">
        <f t="shared" si="528"/>
        <v>0</v>
      </c>
      <c r="X206" s="104">
        <f t="shared" si="529"/>
        <v>0</v>
      </c>
      <c r="Z206" s="52">
        <f t="shared" si="530"/>
        <v>0</v>
      </c>
      <c r="AA206" s="52">
        <f t="shared" si="531"/>
        <v>0</v>
      </c>
      <c r="AB206" s="52">
        <f t="shared" si="532"/>
        <v>0</v>
      </c>
      <c r="AC206" s="52">
        <f t="shared" si="533"/>
        <v>0</v>
      </c>
      <c r="AE206" s="52">
        <f t="shared" si="534"/>
        <v>0</v>
      </c>
      <c r="AF206" s="52">
        <f t="shared" si="535"/>
        <v>0</v>
      </c>
      <c r="AG206" s="52">
        <f t="shared" si="536"/>
        <v>0</v>
      </c>
      <c r="AH206" s="52">
        <f t="shared" si="537"/>
        <v>0</v>
      </c>
      <c r="AJ206" s="52">
        <f t="shared" si="538"/>
        <v>0</v>
      </c>
      <c r="AK206" s="52">
        <f t="shared" si="539"/>
        <v>0</v>
      </c>
      <c r="AL206" s="52">
        <f t="shared" si="540"/>
        <v>0</v>
      </c>
      <c r="AM206" s="52">
        <f t="shared" si="541"/>
        <v>0</v>
      </c>
      <c r="AO206" s="31">
        <v>1</v>
      </c>
      <c r="AQ206" s="31"/>
    </row>
    <row r="207" spans="2:43" ht="75" customHeight="1" x14ac:dyDescent="0.35">
      <c r="B207" s="184">
        <v>202</v>
      </c>
      <c r="C207" s="54" t="s">
        <v>379</v>
      </c>
      <c r="D207" s="50" t="s">
        <v>380</v>
      </c>
      <c r="E207" s="50" t="s">
        <v>298</v>
      </c>
      <c r="F207" s="55" t="s">
        <v>389</v>
      </c>
      <c r="G207" s="56" t="s">
        <v>331</v>
      </c>
      <c r="H207" s="99"/>
      <c r="I207" s="99"/>
      <c r="J207" s="99"/>
      <c r="K207" s="99"/>
      <c r="L207" s="102">
        <f>IF(T207=0,0,(IF(T207&lt;='Paramètres '!$B$5,0,ROUND(('Paramètres '!C$9*(MIN(T207,'Paramètres '!$B$10)-MIN(T207,'Paramètres '!$B$9))+'Paramètres '!C$10*(MIN(T207,'Paramètres '!$B$11)-MIN(T207,'Paramètres '!$B$10))+'Paramètres '!C$11*(MIN(T207,'Paramètres '!$B$12)-MIN(T207,'Paramètres '!$B$11))+'Paramètres '!C$12*(T207-MIN(T207,'Paramètres '!$B$12))),3))*H207/T207))</f>
        <v>0</v>
      </c>
      <c r="M207" s="102">
        <f>IF(U207=0,0,(IF(U207&lt;='Paramètres '!$B$5,0,ROUND(('Paramètres '!D$9*(MIN(U207,'Paramètres '!$B$10)-MIN(U207,'Paramètres '!$B$9))+'Paramètres '!D$10*(MIN(U207,'Paramètres '!$B$11)-MIN(U207,'Paramètres '!$B$10))+'Paramètres '!D$11*(MIN(U207,'Paramètres '!$B$12)-MIN(U207,'Paramètres '!$B$11))+'Paramètres '!D$12*(U207-MIN(U207,'Paramètres '!$B$12))),3))*I207/U207))</f>
        <v>0</v>
      </c>
      <c r="N207" s="102">
        <f>IF(V207=0,0,(IF(V207&lt;='Paramètres '!$B$5,0,ROUND(('Paramètres '!E$9*(MIN(V207,'Paramètres '!$B$10)-MIN(V207,'Paramètres '!$B$9))+'Paramètres '!E$10*(MIN(V207,'Paramètres '!$B$11)-MIN(V207,'Paramètres '!$B$10))+'Paramètres '!E$11*(MIN(V207,'Paramètres '!$B$12)-MIN(V207,'Paramètres '!$B$11))+'Paramètres '!E$12*(V207-MIN(V207,'Paramètres '!$B$12))),3))*J207/V207))</f>
        <v>0</v>
      </c>
      <c r="O207" s="102">
        <f>IF(W207=0,0,(IF(W207&lt;='Paramètres '!$B$5,0,ROUND(('Paramètres '!F$9*(MIN(W207,'Paramètres '!$B$10)-MIN(W207,'Paramètres '!$B$9))+'Paramètres '!F$10*(MIN(W207,'Paramètres '!$B$11)-MIN(W207,'Paramètres '!$B$10))+'Paramètres '!F$11*(MIN(W207,'Paramètres '!$B$12)-MIN(W207,'Paramètres '!$B$11))+'Paramètres '!F$12*(W207-MIN(W207,'Paramètres '!$B$12))),3))*K207/W207))</f>
        <v>0</v>
      </c>
      <c r="P207" s="103"/>
      <c r="Q207" s="103"/>
      <c r="R207" s="103"/>
      <c r="S207" s="103"/>
      <c r="T207" s="102">
        <f t="shared" si="525"/>
        <v>0</v>
      </c>
      <c r="U207" s="102">
        <f t="shared" si="526"/>
        <v>0</v>
      </c>
      <c r="V207" s="102">
        <f t="shared" si="527"/>
        <v>0</v>
      </c>
      <c r="W207" s="102">
        <f t="shared" si="528"/>
        <v>0</v>
      </c>
      <c r="X207" s="104">
        <f t="shared" si="529"/>
        <v>0</v>
      </c>
      <c r="Z207" s="52">
        <f t="shared" si="530"/>
        <v>0</v>
      </c>
      <c r="AA207" s="52">
        <f t="shared" si="531"/>
        <v>0</v>
      </c>
      <c r="AB207" s="52">
        <f t="shared" si="532"/>
        <v>0</v>
      </c>
      <c r="AC207" s="52">
        <f t="shared" si="533"/>
        <v>0</v>
      </c>
      <c r="AE207" s="52">
        <f t="shared" si="534"/>
        <v>0</v>
      </c>
      <c r="AF207" s="52">
        <f t="shared" si="535"/>
        <v>0</v>
      </c>
      <c r="AG207" s="52">
        <f t="shared" si="536"/>
        <v>0</v>
      </c>
      <c r="AH207" s="52">
        <f t="shared" si="537"/>
        <v>0</v>
      </c>
      <c r="AJ207" s="52">
        <f t="shared" si="538"/>
        <v>0</v>
      </c>
      <c r="AK207" s="52">
        <f t="shared" si="539"/>
        <v>0</v>
      </c>
      <c r="AL207" s="52">
        <f t="shared" si="540"/>
        <v>0</v>
      </c>
      <c r="AM207" s="52">
        <f t="shared" si="541"/>
        <v>0</v>
      </c>
      <c r="AO207" s="31">
        <v>1</v>
      </c>
      <c r="AQ207" s="31"/>
    </row>
    <row r="208" spans="2:43" ht="57.75" customHeight="1" x14ac:dyDescent="0.35">
      <c r="B208" s="184">
        <v>203</v>
      </c>
      <c r="C208" s="55" t="s">
        <v>381</v>
      </c>
      <c r="D208" s="50" t="s">
        <v>382</v>
      </c>
      <c r="E208" s="50" t="s">
        <v>239</v>
      </c>
      <c r="F208" s="253" t="s">
        <v>662</v>
      </c>
      <c r="G208" s="56" t="s">
        <v>331</v>
      </c>
      <c r="H208" s="99"/>
      <c r="I208" s="99"/>
      <c r="J208" s="99"/>
      <c r="K208" s="99"/>
      <c r="L208" s="102">
        <f>IF(T208=0,0,(IF(T208&lt;='Paramètres '!$B$5,0,ROUND(('Paramètres '!C$9*(MIN(T208,'Paramètres '!$B$10)-MIN(T208,'Paramètres '!$B$9))+'Paramètres '!C$10*(MIN(T208,'Paramètres '!$B$11)-MIN(T208,'Paramètres '!$B$10))+'Paramètres '!C$11*(MIN(T208,'Paramètres '!$B$12)-MIN(T208,'Paramètres '!$B$11))+'Paramètres '!C$12*(T208-MIN(T208,'Paramètres '!$B$12))),3))*H208/T208))</f>
        <v>0</v>
      </c>
      <c r="M208" s="102">
        <f>IF(U208=0,0,(IF(U208&lt;='Paramètres '!$B$5,0,ROUND(('Paramètres '!D$9*(MIN(U208,'Paramètres '!$B$10)-MIN(U208,'Paramètres '!$B$9))+'Paramètres '!D$10*(MIN(U208,'Paramètres '!$B$11)-MIN(U208,'Paramètres '!$B$10))+'Paramètres '!D$11*(MIN(U208,'Paramètres '!$B$12)-MIN(U208,'Paramètres '!$B$11))+'Paramètres '!D$12*(U208-MIN(U208,'Paramètres '!$B$12))),3))*I208/U208))</f>
        <v>0</v>
      </c>
      <c r="N208" s="102">
        <f>IF(V208=0,0,(IF(V208&lt;='Paramètres '!$B$5,0,ROUND(('Paramètres '!E$9*(MIN(V208,'Paramètres '!$B$10)-MIN(V208,'Paramètres '!$B$9))+'Paramètres '!E$10*(MIN(V208,'Paramètres '!$B$11)-MIN(V208,'Paramètres '!$B$10))+'Paramètres '!E$11*(MIN(V208,'Paramètres '!$B$12)-MIN(V208,'Paramètres '!$B$11))+'Paramètres '!E$12*(V208-MIN(V208,'Paramètres '!$B$12))),3))*J208/V208))</f>
        <v>0</v>
      </c>
      <c r="O208" s="102">
        <f>IF(W208=0,0,(IF(W208&lt;='Paramètres '!$B$5,0,ROUND(('Paramètres '!F$9*(MIN(W208,'Paramètres '!$B$10)-MIN(W208,'Paramètres '!$B$9))+'Paramètres '!F$10*(MIN(W208,'Paramètres '!$B$11)-MIN(W208,'Paramètres '!$B$10))+'Paramètres '!F$11*(MIN(W208,'Paramètres '!$B$12)-MIN(W208,'Paramètres '!$B$11))+'Paramètres '!F$12*(W208-MIN(W208,'Paramètres '!$B$12))),3))*K208/W208))</f>
        <v>0</v>
      </c>
      <c r="P208" s="103"/>
      <c r="Q208" s="103"/>
      <c r="R208" s="103"/>
      <c r="S208" s="103"/>
      <c r="T208" s="102">
        <f t="shared" si="525"/>
        <v>0</v>
      </c>
      <c r="U208" s="102">
        <f t="shared" si="526"/>
        <v>0</v>
      </c>
      <c r="V208" s="102">
        <f t="shared" si="527"/>
        <v>0</v>
      </c>
      <c r="W208" s="102">
        <f t="shared" si="528"/>
        <v>0</v>
      </c>
      <c r="X208" s="104">
        <f t="shared" si="529"/>
        <v>0</v>
      </c>
      <c r="Z208" s="52">
        <f t="shared" si="530"/>
        <v>0</v>
      </c>
      <c r="AA208" s="52">
        <f t="shared" si="531"/>
        <v>0</v>
      </c>
      <c r="AB208" s="52">
        <f t="shared" si="532"/>
        <v>0</v>
      </c>
      <c r="AC208" s="52">
        <f t="shared" si="533"/>
        <v>0</v>
      </c>
      <c r="AE208" s="52">
        <f t="shared" si="534"/>
        <v>0</v>
      </c>
      <c r="AF208" s="52">
        <f t="shared" si="535"/>
        <v>0</v>
      </c>
      <c r="AG208" s="52">
        <f t="shared" si="536"/>
        <v>0</v>
      </c>
      <c r="AH208" s="52">
        <f t="shared" si="537"/>
        <v>0</v>
      </c>
      <c r="AJ208" s="52">
        <f t="shared" si="538"/>
        <v>0</v>
      </c>
      <c r="AK208" s="52">
        <f t="shared" si="539"/>
        <v>0</v>
      </c>
      <c r="AL208" s="52">
        <f t="shared" si="540"/>
        <v>0</v>
      </c>
      <c r="AM208" s="52">
        <f t="shared" si="541"/>
        <v>0</v>
      </c>
      <c r="AO208" s="31">
        <v>1</v>
      </c>
      <c r="AQ208" s="31"/>
    </row>
    <row r="209" spans="2:43" ht="68.25" customHeight="1" x14ac:dyDescent="0.35">
      <c r="B209" s="184">
        <v>204</v>
      </c>
      <c r="C209" s="55" t="s">
        <v>383</v>
      </c>
      <c r="D209" s="50" t="s">
        <v>384</v>
      </c>
      <c r="E209" s="50" t="s">
        <v>385</v>
      </c>
      <c r="F209" s="55" t="s">
        <v>390</v>
      </c>
      <c r="G209" s="56" t="s">
        <v>331</v>
      </c>
      <c r="H209" s="99"/>
      <c r="I209" s="99"/>
      <c r="J209" s="99"/>
      <c r="K209" s="99"/>
      <c r="L209" s="102">
        <f>IF(T209=0,0,(IF(T209&lt;='Paramètres '!$B$5,0,ROUND(('Paramètres '!C$9*(MIN(T209,'Paramètres '!$B$10)-MIN(T209,'Paramètres '!$B$9))+'Paramètres '!C$10*(MIN(T209,'Paramètres '!$B$11)-MIN(T209,'Paramètres '!$B$10))+'Paramètres '!C$11*(MIN(T209,'Paramètres '!$B$12)-MIN(T209,'Paramètres '!$B$11))+'Paramètres '!C$12*(T209-MIN(T209,'Paramètres '!$B$12))),3))*H209/T209))</f>
        <v>0</v>
      </c>
      <c r="M209" s="102">
        <f>IF(U209=0,0,(IF(U209&lt;='Paramètres '!$B$5,0,ROUND(('Paramètres '!D$9*(MIN(U209,'Paramètres '!$B$10)-MIN(U209,'Paramètres '!$B$9))+'Paramètres '!D$10*(MIN(U209,'Paramètres '!$B$11)-MIN(U209,'Paramètres '!$B$10))+'Paramètres '!D$11*(MIN(U209,'Paramètres '!$B$12)-MIN(U209,'Paramètres '!$B$11))+'Paramètres '!D$12*(U209-MIN(U209,'Paramètres '!$B$12))),3))*I209/U209))</f>
        <v>0</v>
      </c>
      <c r="N209" s="102">
        <f>IF(V209=0,0,(IF(V209&lt;='Paramètres '!$B$5,0,ROUND(('Paramètres '!E$9*(MIN(V209,'Paramètres '!$B$10)-MIN(V209,'Paramètres '!$B$9))+'Paramètres '!E$10*(MIN(V209,'Paramètres '!$B$11)-MIN(V209,'Paramètres '!$B$10))+'Paramètres '!E$11*(MIN(V209,'Paramètres '!$B$12)-MIN(V209,'Paramètres '!$B$11))+'Paramètres '!E$12*(V209-MIN(V209,'Paramètres '!$B$12))),3))*J209/V209))</f>
        <v>0</v>
      </c>
      <c r="O209" s="102">
        <f>IF(W209=0,0,(IF(W209&lt;='Paramètres '!$B$5,0,ROUND(('Paramètres '!F$9*(MIN(W209,'Paramètres '!$B$10)-MIN(W209,'Paramètres '!$B$9))+'Paramètres '!F$10*(MIN(W209,'Paramètres '!$B$11)-MIN(W209,'Paramètres '!$B$10))+'Paramètres '!F$11*(MIN(W209,'Paramètres '!$B$12)-MIN(W209,'Paramètres '!$B$11))+'Paramètres '!F$12*(W209-MIN(W209,'Paramètres '!$B$12))),3))*K209/W209))</f>
        <v>0</v>
      </c>
      <c r="P209" s="103"/>
      <c r="Q209" s="103"/>
      <c r="R209" s="103"/>
      <c r="S209" s="103"/>
      <c r="T209" s="102">
        <f t="shared" si="525"/>
        <v>0</v>
      </c>
      <c r="U209" s="102">
        <f t="shared" si="526"/>
        <v>0</v>
      </c>
      <c r="V209" s="102">
        <f t="shared" si="527"/>
        <v>0</v>
      </c>
      <c r="W209" s="102">
        <f t="shared" si="528"/>
        <v>0</v>
      </c>
      <c r="X209" s="104">
        <f t="shared" si="529"/>
        <v>0</v>
      </c>
      <c r="Z209" s="52">
        <f t="shared" si="530"/>
        <v>0</v>
      </c>
      <c r="AA209" s="52">
        <f t="shared" si="531"/>
        <v>0</v>
      </c>
      <c r="AB209" s="52">
        <f t="shared" si="532"/>
        <v>0</v>
      </c>
      <c r="AC209" s="52">
        <f t="shared" si="533"/>
        <v>0</v>
      </c>
      <c r="AE209" s="52">
        <f t="shared" si="534"/>
        <v>0</v>
      </c>
      <c r="AF209" s="52">
        <f t="shared" si="535"/>
        <v>0</v>
      </c>
      <c r="AG209" s="52">
        <f t="shared" si="536"/>
        <v>0</v>
      </c>
      <c r="AH209" s="52">
        <f t="shared" si="537"/>
        <v>0</v>
      </c>
      <c r="AJ209" s="52">
        <f t="shared" si="538"/>
        <v>0</v>
      </c>
      <c r="AK209" s="52">
        <f t="shared" si="539"/>
        <v>0</v>
      </c>
      <c r="AL209" s="52">
        <f t="shared" si="540"/>
        <v>0</v>
      </c>
      <c r="AM209" s="52">
        <f t="shared" si="541"/>
        <v>0</v>
      </c>
      <c r="AO209" s="31">
        <v>1</v>
      </c>
      <c r="AQ209" s="31"/>
    </row>
    <row r="210" spans="2:43" ht="75.75" customHeight="1" x14ac:dyDescent="0.35">
      <c r="B210" s="184">
        <v>205</v>
      </c>
      <c r="C210" s="55" t="s">
        <v>407</v>
      </c>
      <c r="D210" s="50" t="s">
        <v>408</v>
      </c>
      <c r="E210" s="50" t="s">
        <v>187</v>
      </c>
      <c r="F210" s="55" t="s">
        <v>409</v>
      </c>
      <c r="G210" s="56"/>
      <c r="H210" s="99"/>
      <c r="I210" s="99"/>
      <c r="J210" s="99"/>
      <c r="K210" s="99"/>
      <c r="L210" s="102">
        <f>IF(T210=0,0,(IF(T210&lt;='Paramètres '!$B$5,0,ROUND(('Paramètres '!C$9*(MIN(T210,'Paramètres '!$B$10)-MIN(T210,'Paramètres '!$B$9))+'Paramètres '!C$10*(MIN(T210,'Paramètres '!$B$11)-MIN(T210,'Paramètres '!$B$10))+'Paramètres '!C$11*(MIN(T210,'Paramètres '!$B$12)-MIN(T210,'Paramètres '!$B$11))+'Paramètres '!C$12*(T210-MIN(T210,'Paramètres '!$B$12))),3))*H210/T210))</f>
        <v>0</v>
      </c>
      <c r="M210" s="102">
        <f>IF(U210=0,0,(IF(U210&lt;='Paramètres '!$B$5,0,ROUND(('Paramètres '!D$9*(MIN(U210,'Paramètres '!$B$10)-MIN(U210,'Paramètres '!$B$9))+'Paramètres '!D$10*(MIN(U210,'Paramètres '!$B$11)-MIN(U210,'Paramètres '!$B$10))+'Paramètres '!D$11*(MIN(U210,'Paramètres '!$B$12)-MIN(U210,'Paramètres '!$B$11))+'Paramètres '!D$12*(U210-MIN(U210,'Paramètres '!$B$12))),3))*I210/U210))</f>
        <v>0</v>
      </c>
      <c r="N210" s="102">
        <f>IF(V210=0,0,(IF(V210&lt;='Paramètres '!$B$5,0,ROUND(('Paramètres '!E$9*(MIN(V210,'Paramètres '!$B$10)-MIN(V210,'Paramètres '!$B$9))+'Paramètres '!E$10*(MIN(V210,'Paramètres '!$B$11)-MIN(V210,'Paramètres '!$B$10))+'Paramètres '!E$11*(MIN(V210,'Paramètres '!$B$12)-MIN(V210,'Paramètres '!$B$11))+'Paramètres '!E$12*(V210-MIN(V210,'Paramètres '!$B$12))),3))*J210/V210))</f>
        <v>0</v>
      </c>
      <c r="O210" s="102">
        <f>IF(W210=0,0,(IF(W210&lt;='Paramètres '!$B$5,0,ROUND(('Paramètres '!F$9*(MIN(W210,'Paramètres '!$B$10)-MIN(W210,'Paramètres '!$B$9))+'Paramètres '!F$10*(MIN(W210,'Paramètres '!$B$11)-MIN(W210,'Paramètres '!$B$10))+'Paramètres '!F$11*(MIN(W210,'Paramètres '!$B$12)-MIN(W210,'Paramètres '!$B$11))+'Paramètres '!F$12*(W210-MIN(W210,'Paramètres '!$B$12))),3))*K210/W210))</f>
        <v>0</v>
      </c>
      <c r="P210" s="103"/>
      <c r="Q210" s="103"/>
      <c r="R210" s="103"/>
      <c r="S210" s="103"/>
      <c r="T210" s="102">
        <f t="shared" si="525"/>
        <v>0</v>
      </c>
      <c r="U210" s="102">
        <f t="shared" si="526"/>
        <v>0</v>
      </c>
      <c r="V210" s="102">
        <f t="shared" si="527"/>
        <v>0</v>
      </c>
      <c r="W210" s="102">
        <f t="shared" si="528"/>
        <v>0</v>
      </c>
      <c r="X210" s="104">
        <f t="shared" si="529"/>
        <v>0</v>
      </c>
      <c r="Z210" s="52">
        <f t="shared" si="530"/>
        <v>0</v>
      </c>
      <c r="AA210" s="52">
        <f t="shared" si="531"/>
        <v>0</v>
      </c>
      <c r="AB210" s="52">
        <f t="shared" si="532"/>
        <v>0</v>
      </c>
      <c r="AC210" s="52">
        <f t="shared" si="533"/>
        <v>0</v>
      </c>
      <c r="AE210" s="52">
        <f t="shared" si="534"/>
        <v>0</v>
      </c>
      <c r="AF210" s="52">
        <f t="shared" si="535"/>
        <v>0</v>
      </c>
      <c r="AG210" s="52">
        <f t="shared" si="536"/>
        <v>0</v>
      </c>
      <c r="AH210" s="52">
        <f t="shared" si="537"/>
        <v>0</v>
      </c>
      <c r="AJ210" s="52">
        <f t="shared" si="538"/>
        <v>0</v>
      </c>
      <c r="AK210" s="52">
        <f t="shared" si="539"/>
        <v>0</v>
      </c>
      <c r="AL210" s="52">
        <f t="shared" si="540"/>
        <v>0</v>
      </c>
      <c r="AM210" s="52">
        <f t="shared" si="541"/>
        <v>0</v>
      </c>
      <c r="AO210" s="31">
        <v>1</v>
      </c>
      <c r="AQ210" s="31"/>
    </row>
    <row r="211" spans="2:43" ht="61.5" customHeight="1" x14ac:dyDescent="0.35">
      <c r="B211" s="184">
        <v>206</v>
      </c>
      <c r="C211" s="55" t="s">
        <v>410</v>
      </c>
      <c r="D211" s="50" t="s">
        <v>411</v>
      </c>
      <c r="E211" s="50" t="s">
        <v>187</v>
      </c>
      <c r="F211" s="55" t="s">
        <v>412</v>
      </c>
      <c r="G211" s="56"/>
      <c r="H211" s="99"/>
      <c r="I211" s="99"/>
      <c r="J211" s="99"/>
      <c r="K211" s="99"/>
      <c r="L211" s="102">
        <f>IF(T211=0,0,(IF(T211&lt;='Paramètres '!$B$5,0,ROUND(('Paramètres '!C$9*(MIN(T211,'Paramètres '!$B$10)-MIN(T211,'Paramètres '!$B$9))+'Paramètres '!C$10*(MIN(T211,'Paramètres '!$B$11)-MIN(T211,'Paramètres '!$B$10))+'Paramètres '!C$11*(MIN(T211,'Paramètres '!$B$12)-MIN(T211,'Paramètres '!$B$11))+'Paramètres '!C$12*(T211-MIN(T211,'Paramètres '!$B$12))),3))*H211/T211))</f>
        <v>0</v>
      </c>
      <c r="M211" s="102">
        <f>IF(U211=0,0,(IF(U211&lt;='Paramètres '!$B$5,0,ROUND(('Paramètres '!D$9*(MIN(U211,'Paramètres '!$B$10)-MIN(U211,'Paramètres '!$B$9))+'Paramètres '!D$10*(MIN(U211,'Paramètres '!$B$11)-MIN(U211,'Paramètres '!$B$10))+'Paramètres '!D$11*(MIN(U211,'Paramètres '!$B$12)-MIN(U211,'Paramètres '!$B$11))+'Paramètres '!D$12*(U211-MIN(U211,'Paramètres '!$B$12))),3))*I211/U211))</f>
        <v>0</v>
      </c>
      <c r="N211" s="102">
        <f>IF(V211=0,0,(IF(V211&lt;='Paramètres '!$B$5,0,ROUND(('Paramètres '!E$9*(MIN(V211,'Paramètres '!$B$10)-MIN(V211,'Paramètres '!$B$9))+'Paramètres '!E$10*(MIN(V211,'Paramètres '!$B$11)-MIN(V211,'Paramètres '!$B$10))+'Paramètres '!E$11*(MIN(V211,'Paramètres '!$B$12)-MIN(V211,'Paramètres '!$B$11))+'Paramètres '!E$12*(V211-MIN(V211,'Paramètres '!$B$12))),3))*J211/V211))</f>
        <v>0</v>
      </c>
      <c r="O211" s="102">
        <f>IF(W211=0,0,(IF(W211&lt;='Paramètres '!$B$5,0,ROUND(('Paramètres '!F$9*(MIN(W211,'Paramètres '!$B$10)-MIN(W211,'Paramètres '!$B$9))+'Paramètres '!F$10*(MIN(W211,'Paramètres '!$B$11)-MIN(W211,'Paramètres '!$B$10))+'Paramètres '!F$11*(MIN(W211,'Paramètres '!$B$12)-MIN(W211,'Paramètres '!$B$11))+'Paramètres '!F$12*(W211-MIN(W211,'Paramètres '!$B$12))),3))*K211/W211))</f>
        <v>0</v>
      </c>
      <c r="P211" s="103"/>
      <c r="Q211" s="103"/>
      <c r="R211" s="103"/>
      <c r="S211" s="103"/>
      <c r="T211" s="102">
        <f t="shared" si="525"/>
        <v>0</v>
      </c>
      <c r="U211" s="102">
        <f t="shared" si="526"/>
        <v>0</v>
      </c>
      <c r="V211" s="102">
        <f t="shared" si="527"/>
        <v>0</v>
      </c>
      <c r="W211" s="102">
        <f t="shared" si="528"/>
        <v>0</v>
      </c>
      <c r="X211" s="104">
        <f t="shared" si="529"/>
        <v>0</v>
      </c>
      <c r="Z211" s="52">
        <f t="shared" si="530"/>
        <v>0</v>
      </c>
      <c r="AA211" s="52">
        <f t="shared" si="531"/>
        <v>0</v>
      </c>
      <c r="AB211" s="52">
        <f t="shared" si="532"/>
        <v>0</v>
      </c>
      <c r="AC211" s="52">
        <f t="shared" si="533"/>
        <v>0</v>
      </c>
      <c r="AE211" s="52">
        <f t="shared" si="534"/>
        <v>0</v>
      </c>
      <c r="AF211" s="52">
        <f t="shared" si="535"/>
        <v>0</v>
      </c>
      <c r="AG211" s="52">
        <f t="shared" si="536"/>
        <v>0</v>
      </c>
      <c r="AH211" s="52">
        <f t="shared" si="537"/>
        <v>0</v>
      </c>
      <c r="AJ211" s="52">
        <f t="shared" si="538"/>
        <v>0</v>
      </c>
      <c r="AK211" s="52">
        <f t="shared" si="539"/>
        <v>0</v>
      </c>
      <c r="AL211" s="52">
        <f t="shared" si="540"/>
        <v>0</v>
      </c>
      <c r="AM211" s="52">
        <f t="shared" si="541"/>
        <v>0</v>
      </c>
      <c r="AO211" s="31">
        <v>1</v>
      </c>
    </row>
    <row r="212" spans="2:43" ht="78" customHeight="1" x14ac:dyDescent="0.35">
      <c r="B212" s="184">
        <v>207</v>
      </c>
      <c r="C212" s="55" t="s">
        <v>413</v>
      </c>
      <c r="D212" s="50" t="s">
        <v>414</v>
      </c>
      <c r="E212" s="50" t="s">
        <v>187</v>
      </c>
      <c r="F212" s="55" t="s">
        <v>415</v>
      </c>
      <c r="G212" s="56"/>
      <c r="H212" s="99"/>
      <c r="I212" s="99"/>
      <c r="J212" s="99"/>
      <c r="K212" s="99"/>
      <c r="L212" s="102">
        <f>IF(T212=0,0,(IF(T212&lt;='Paramètres '!$B$5,0,ROUND(('Paramètres '!C$9*(MIN(T212,'Paramètres '!$B$10)-MIN(T212,'Paramètres '!$B$9))+'Paramètres '!C$10*(MIN(T212,'Paramètres '!$B$11)-MIN(T212,'Paramètres '!$B$10))+'Paramètres '!C$11*(MIN(T212,'Paramètres '!$B$12)-MIN(T212,'Paramètres '!$B$11))+'Paramètres '!C$12*(T212-MIN(T212,'Paramètres '!$B$12))),3))*H212/T212))</f>
        <v>0</v>
      </c>
      <c r="M212" s="102">
        <f>IF(U212=0,0,(IF(U212&lt;='Paramètres '!$B$5,0,ROUND(('Paramètres '!D$9*(MIN(U212,'Paramètres '!$B$10)-MIN(U212,'Paramètres '!$B$9))+'Paramètres '!D$10*(MIN(U212,'Paramètres '!$B$11)-MIN(U212,'Paramètres '!$B$10))+'Paramètres '!D$11*(MIN(U212,'Paramètres '!$B$12)-MIN(U212,'Paramètres '!$B$11))+'Paramètres '!D$12*(U212-MIN(U212,'Paramètres '!$B$12))),3))*I212/U212))</f>
        <v>0</v>
      </c>
      <c r="N212" s="102">
        <f>IF(V212=0,0,(IF(V212&lt;='Paramètres '!$B$5,0,ROUND(('Paramètres '!E$9*(MIN(V212,'Paramètres '!$B$10)-MIN(V212,'Paramètres '!$B$9))+'Paramètres '!E$10*(MIN(V212,'Paramètres '!$B$11)-MIN(V212,'Paramètres '!$B$10))+'Paramètres '!E$11*(MIN(V212,'Paramètres '!$B$12)-MIN(V212,'Paramètres '!$B$11))+'Paramètres '!E$12*(V212-MIN(V212,'Paramètres '!$B$12))),3))*J212/V212))</f>
        <v>0</v>
      </c>
      <c r="O212" s="102">
        <f>IF(W212=0,0,(IF(W212&lt;='Paramètres '!$B$5,0,ROUND(('Paramètres '!F$9*(MIN(W212,'Paramètres '!$B$10)-MIN(W212,'Paramètres '!$B$9))+'Paramètres '!F$10*(MIN(W212,'Paramètres '!$B$11)-MIN(W212,'Paramètres '!$B$10))+'Paramètres '!F$11*(MIN(W212,'Paramètres '!$B$12)-MIN(W212,'Paramètres '!$B$11))+'Paramètres '!F$12*(W212-MIN(W212,'Paramètres '!$B$12))),3))*K212/W212))</f>
        <v>0</v>
      </c>
      <c r="P212" s="103"/>
      <c r="Q212" s="103"/>
      <c r="R212" s="103"/>
      <c r="S212" s="103"/>
      <c r="T212" s="102">
        <f t="shared" si="525"/>
        <v>0</v>
      </c>
      <c r="U212" s="102">
        <f t="shared" si="526"/>
        <v>0</v>
      </c>
      <c r="V212" s="102">
        <f t="shared" si="527"/>
        <v>0</v>
      </c>
      <c r="W212" s="102">
        <f t="shared" si="528"/>
        <v>0</v>
      </c>
      <c r="X212" s="104">
        <f t="shared" si="529"/>
        <v>0</v>
      </c>
      <c r="Z212" s="52">
        <f t="shared" si="530"/>
        <v>0</v>
      </c>
      <c r="AA212" s="52">
        <f t="shared" si="531"/>
        <v>0</v>
      </c>
      <c r="AB212" s="52">
        <f t="shared" si="532"/>
        <v>0</v>
      </c>
      <c r="AC212" s="52">
        <f t="shared" si="533"/>
        <v>0</v>
      </c>
      <c r="AE212" s="52">
        <f t="shared" si="534"/>
        <v>0</v>
      </c>
      <c r="AF212" s="52">
        <f t="shared" si="535"/>
        <v>0</v>
      </c>
      <c r="AG212" s="52">
        <f t="shared" si="536"/>
        <v>0</v>
      </c>
      <c r="AH212" s="52">
        <f t="shared" si="537"/>
        <v>0</v>
      </c>
      <c r="AJ212" s="52">
        <f t="shared" si="538"/>
        <v>0</v>
      </c>
      <c r="AK212" s="52">
        <f t="shared" si="539"/>
        <v>0</v>
      </c>
      <c r="AL212" s="52">
        <f t="shared" si="540"/>
        <v>0</v>
      </c>
      <c r="AM212" s="52">
        <f t="shared" si="541"/>
        <v>0</v>
      </c>
      <c r="AO212" s="31">
        <v>1</v>
      </c>
    </row>
    <row r="213" spans="2:43" ht="59.25" customHeight="1" x14ac:dyDescent="0.35">
      <c r="B213" s="184">
        <v>208</v>
      </c>
      <c r="C213" s="55" t="s">
        <v>416</v>
      </c>
      <c r="D213" s="50" t="s">
        <v>417</v>
      </c>
      <c r="E213" s="50" t="s">
        <v>187</v>
      </c>
      <c r="F213" s="55" t="s">
        <v>418</v>
      </c>
      <c r="G213" s="56"/>
      <c r="H213" s="99"/>
      <c r="I213" s="99"/>
      <c r="J213" s="99"/>
      <c r="K213" s="99"/>
      <c r="L213" s="102">
        <f>IF(T213=0,0,(IF(T213&lt;='Paramètres '!$B$5,0,ROUND(('Paramètres '!C$9*(MIN(T213,'Paramètres '!$B$10)-MIN(T213,'Paramètres '!$B$9))+'Paramètres '!C$10*(MIN(T213,'Paramètres '!$B$11)-MIN(T213,'Paramètres '!$B$10))+'Paramètres '!C$11*(MIN(T213,'Paramètres '!$B$12)-MIN(T213,'Paramètres '!$B$11))+'Paramètres '!C$12*(T213-MIN(T213,'Paramètres '!$B$12))),3))*H213/T213))</f>
        <v>0</v>
      </c>
      <c r="M213" s="102">
        <f>IF(U213=0,0,(IF(U213&lt;='Paramètres '!$B$5,0,ROUND(('Paramètres '!D$9*(MIN(U213,'Paramètres '!$B$10)-MIN(U213,'Paramètres '!$B$9))+'Paramètres '!D$10*(MIN(U213,'Paramètres '!$B$11)-MIN(U213,'Paramètres '!$B$10))+'Paramètres '!D$11*(MIN(U213,'Paramètres '!$B$12)-MIN(U213,'Paramètres '!$B$11))+'Paramètres '!D$12*(U213-MIN(U213,'Paramètres '!$B$12))),3))*I213/U213))</f>
        <v>0</v>
      </c>
      <c r="N213" s="102">
        <f>IF(V213=0,0,(IF(V213&lt;='Paramètres '!$B$5,0,ROUND(('Paramètres '!E$9*(MIN(V213,'Paramètres '!$B$10)-MIN(V213,'Paramètres '!$B$9))+'Paramètres '!E$10*(MIN(V213,'Paramètres '!$B$11)-MIN(V213,'Paramètres '!$B$10))+'Paramètres '!E$11*(MIN(V213,'Paramètres '!$B$12)-MIN(V213,'Paramètres '!$B$11))+'Paramètres '!E$12*(V213-MIN(V213,'Paramètres '!$B$12))),3))*J213/V213))</f>
        <v>0</v>
      </c>
      <c r="O213" s="102">
        <f>IF(W213=0,0,(IF(W213&lt;='Paramètres '!$B$5,0,ROUND(('Paramètres '!F$9*(MIN(W213,'Paramètres '!$B$10)-MIN(W213,'Paramètres '!$B$9))+'Paramètres '!F$10*(MIN(W213,'Paramètres '!$B$11)-MIN(W213,'Paramètres '!$B$10))+'Paramètres '!F$11*(MIN(W213,'Paramètres '!$B$12)-MIN(W213,'Paramètres '!$B$11))+'Paramètres '!F$12*(W213-MIN(W213,'Paramètres '!$B$12))),3))*K213/W213))</f>
        <v>0</v>
      </c>
      <c r="P213" s="103"/>
      <c r="Q213" s="103"/>
      <c r="R213" s="103"/>
      <c r="S213" s="103"/>
      <c r="T213" s="102">
        <f t="shared" si="525"/>
        <v>0</v>
      </c>
      <c r="U213" s="102">
        <f t="shared" si="526"/>
        <v>0</v>
      </c>
      <c r="V213" s="102">
        <f t="shared" si="527"/>
        <v>0</v>
      </c>
      <c r="W213" s="102">
        <f t="shared" si="528"/>
        <v>0</v>
      </c>
      <c r="X213" s="104">
        <f t="shared" si="529"/>
        <v>0</v>
      </c>
      <c r="Z213" s="52">
        <f t="shared" si="530"/>
        <v>0</v>
      </c>
      <c r="AA213" s="52">
        <f t="shared" si="531"/>
        <v>0</v>
      </c>
      <c r="AB213" s="52">
        <f t="shared" si="532"/>
        <v>0</v>
      </c>
      <c r="AC213" s="52">
        <f t="shared" si="533"/>
        <v>0</v>
      </c>
      <c r="AE213" s="52">
        <f t="shared" si="534"/>
        <v>0</v>
      </c>
      <c r="AF213" s="52">
        <f t="shared" si="535"/>
        <v>0</v>
      </c>
      <c r="AG213" s="52">
        <f t="shared" si="536"/>
        <v>0</v>
      </c>
      <c r="AH213" s="52">
        <f t="shared" si="537"/>
        <v>0</v>
      </c>
      <c r="AJ213" s="52">
        <f t="shared" si="538"/>
        <v>0</v>
      </c>
      <c r="AK213" s="52">
        <f t="shared" si="539"/>
        <v>0</v>
      </c>
      <c r="AL213" s="52">
        <f t="shared" si="540"/>
        <v>0</v>
      </c>
      <c r="AM213" s="52">
        <f t="shared" si="541"/>
        <v>0</v>
      </c>
      <c r="AO213" s="31">
        <v>1</v>
      </c>
    </row>
    <row r="214" spans="2:43" ht="61.5" customHeight="1" x14ac:dyDescent="0.35">
      <c r="B214" s="184">
        <v>209</v>
      </c>
      <c r="C214" s="55" t="s">
        <v>419</v>
      </c>
      <c r="D214" s="50" t="s">
        <v>420</v>
      </c>
      <c r="E214" s="50" t="s">
        <v>173</v>
      </c>
      <c r="F214" s="55" t="s">
        <v>421</v>
      </c>
      <c r="G214" s="56"/>
      <c r="H214" s="99"/>
      <c r="I214" s="99"/>
      <c r="J214" s="99"/>
      <c r="K214" s="99"/>
      <c r="L214" s="102">
        <f>IF(T214=0,0,(IF(T214&lt;='Paramètres '!$B$5,0,ROUND(('Paramètres '!C$9*(MIN(T214,'Paramètres '!$B$10)-MIN(T214,'Paramètres '!$B$9))+'Paramètres '!C$10*(MIN(T214,'Paramètres '!$B$11)-MIN(T214,'Paramètres '!$B$10))+'Paramètres '!C$11*(MIN(T214,'Paramètres '!$B$12)-MIN(T214,'Paramètres '!$B$11))+'Paramètres '!C$12*(T214-MIN(T214,'Paramètres '!$B$12))),3))*H214/T214))</f>
        <v>0</v>
      </c>
      <c r="M214" s="102">
        <f>IF(U214=0,0,(IF(U214&lt;='Paramètres '!$B$5,0,ROUND(('Paramètres '!D$9*(MIN(U214,'Paramètres '!$B$10)-MIN(U214,'Paramètres '!$B$9))+'Paramètres '!D$10*(MIN(U214,'Paramètres '!$B$11)-MIN(U214,'Paramètres '!$B$10))+'Paramètres '!D$11*(MIN(U214,'Paramètres '!$B$12)-MIN(U214,'Paramètres '!$B$11))+'Paramètres '!D$12*(U214-MIN(U214,'Paramètres '!$B$12))),3))*I214/U214))</f>
        <v>0</v>
      </c>
      <c r="N214" s="102">
        <f>IF(V214=0,0,(IF(V214&lt;='Paramètres '!$B$5,0,ROUND(('Paramètres '!E$9*(MIN(V214,'Paramètres '!$B$10)-MIN(V214,'Paramètres '!$B$9))+'Paramètres '!E$10*(MIN(V214,'Paramètres '!$B$11)-MIN(V214,'Paramètres '!$B$10))+'Paramètres '!E$11*(MIN(V214,'Paramètres '!$B$12)-MIN(V214,'Paramètres '!$B$11))+'Paramètres '!E$12*(V214-MIN(V214,'Paramètres '!$B$12))),3))*J214/V214))</f>
        <v>0</v>
      </c>
      <c r="O214" s="102">
        <f>IF(W214=0,0,(IF(W214&lt;='Paramètres '!$B$5,0,ROUND(('Paramètres '!F$9*(MIN(W214,'Paramètres '!$B$10)-MIN(W214,'Paramètres '!$B$9))+'Paramètres '!F$10*(MIN(W214,'Paramètres '!$B$11)-MIN(W214,'Paramètres '!$B$10))+'Paramètres '!F$11*(MIN(W214,'Paramètres '!$B$12)-MIN(W214,'Paramètres '!$B$11))+'Paramètres '!F$12*(W214-MIN(W214,'Paramètres '!$B$12))),3))*K214/W214))</f>
        <v>0</v>
      </c>
      <c r="P214" s="103"/>
      <c r="Q214" s="103"/>
      <c r="R214" s="103"/>
      <c r="S214" s="103"/>
      <c r="T214" s="102">
        <f t="shared" si="525"/>
        <v>0</v>
      </c>
      <c r="U214" s="102">
        <f t="shared" si="526"/>
        <v>0</v>
      </c>
      <c r="V214" s="102">
        <f t="shared" si="527"/>
        <v>0</v>
      </c>
      <c r="W214" s="102">
        <f t="shared" si="528"/>
        <v>0</v>
      </c>
      <c r="X214" s="104">
        <f t="shared" si="529"/>
        <v>0</v>
      </c>
      <c r="Z214" s="52">
        <f t="shared" si="530"/>
        <v>0</v>
      </c>
      <c r="AA214" s="52">
        <f t="shared" si="531"/>
        <v>0</v>
      </c>
      <c r="AB214" s="52">
        <f t="shared" si="532"/>
        <v>0</v>
      </c>
      <c r="AC214" s="52">
        <f t="shared" si="533"/>
        <v>0</v>
      </c>
      <c r="AE214" s="52">
        <f t="shared" si="534"/>
        <v>0</v>
      </c>
      <c r="AF214" s="52">
        <f t="shared" si="535"/>
        <v>0</v>
      </c>
      <c r="AG214" s="52">
        <f t="shared" si="536"/>
        <v>0</v>
      </c>
      <c r="AH214" s="52">
        <f t="shared" si="537"/>
        <v>0</v>
      </c>
      <c r="AJ214" s="52">
        <f t="shared" si="538"/>
        <v>0</v>
      </c>
      <c r="AK214" s="52">
        <f t="shared" si="539"/>
        <v>0</v>
      </c>
      <c r="AL214" s="52">
        <f t="shared" si="540"/>
        <v>0</v>
      </c>
      <c r="AM214" s="52">
        <f t="shared" si="541"/>
        <v>0</v>
      </c>
      <c r="AO214" s="31">
        <v>1</v>
      </c>
    </row>
    <row r="215" spans="2:43" ht="56.25" customHeight="1" x14ac:dyDescent="0.35">
      <c r="B215" s="184">
        <v>210</v>
      </c>
      <c r="C215" s="55" t="s">
        <v>422</v>
      </c>
      <c r="D215" s="50" t="s">
        <v>423</v>
      </c>
      <c r="E215" s="50" t="s">
        <v>239</v>
      </c>
      <c r="F215" s="55" t="s">
        <v>424</v>
      </c>
      <c r="G215" s="56"/>
      <c r="H215" s="99"/>
      <c r="I215" s="99"/>
      <c r="J215" s="99"/>
      <c r="K215" s="99"/>
      <c r="L215" s="102">
        <f>IF(T215=0,0,(IF(T215&lt;='Paramètres '!$B$5,0,ROUND(('Paramètres '!C$9*(MIN(T215,'Paramètres '!$B$10)-MIN(T215,'Paramètres '!$B$9))+'Paramètres '!C$10*(MIN(T215,'Paramètres '!$B$11)-MIN(T215,'Paramètres '!$B$10))+'Paramètres '!C$11*(MIN(T215,'Paramètres '!$B$12)-MIN(T215,'Paramètres '!$B$11))+'Paramètres '!C$12*(T215-MIN(T215,'Paramètres '!$B$12))),3))*H215/T215))</f>
        <v>0</v>
      </c>
      <c r="M215" s="102">
        <f>IF(U215=0,0,(IF(U215&lt;='Paramètres '!$B$5,0,ROUND(('Paramètres '!D$9*(MIN(U215,'Paramètres '!$B$10)-MIN(U215,'Paramètres '!$B$9))+'Paramètres '!D$10*(MIN(U215,'Paramètres '!$B$11)-MIN(U215,'Paramètres '!$B$10))+'Paramètres '!D$11*(MIN(U215,'Paramètres '!$B$12)-MIN(U215,'Paramètres '!$B$11))+'Paramètres '!D$12*(U215-MIN(U215,'Paramètres '!$B$12))),3))*I215/U215))</f>
        <v>0</v>
      </c>
      <c r="N215" s="102">
        <f>IF(V215=0,0,(IF(V215&lt;='Paramètres '!$B$5,0,ROUND(('Paramètres '!E$9*(MIN(V215,'Paramètres '!$B$10)-MIN(V215,'Paramètres '!$B$9))+'Paramètres '!E$10*(MIN(V215,'Paramètres '!$B$11)-MIN(V215,'Paramètres '!$B$10))+'Paramètres '!E$11*(MIN(V215,'Paramètres '!$B$12)-MIN(V215,'Paramètres '!$B$11))+'Paramètres '!E$12*(V215-MIN(V215,'Paramètres '!$B$12))),3))*J215/V215))</f>
        <v>0</v>
      </c>
      <c r="O215" s="102">
        <f>IF(W215=0,0,(IF(W215&lt;='Paramètres '!$B$5,0,ROUND(('Paramètres '!F$9*(MIN(W215,'Paramètres '!$B$10)-MIN(W215,'Paramètres '!$B$9))+'Paramètres '!F$10*(MIN(W215,'Paramètres '!$B$11)-MIN(W215,'Paramètres '!$B$10))+'Paramètres '!F$11*(MIN(W215,'Paramètres '!$B$12)-MIN(W215,'Paramètres '!$B$11))+'Paramètres '!F$12*(W215-MIN(W215,'Paramètres '!$B$12))),3))*K215/W215))</f>
        <v>0</v>
      </c>
      <c r="P215" s="103"/>
      <c r="Q215" s="103"/>
      <c r="R215" s="103"/>
      <c r="S215" s="103"/>
      <c r="T215" s="102">
        <f t="shared" si="525"/>
        <v>0</v>
      </c>
      <c r="U215" s="102">
        <f t="shared" si="526"/>
        <v>0</v>
      </c>
      <c r="V215" s="102">
        <f t="shared" si="527"/>
        <v>0</v>
      </c>
      <c r="W215" s="102">
        <f t="shared" si="528"/>
        <v>0</v>
      </c>
      <c r="X215" s="104">
        <f t="shared" si="529"/>
        <v>0</v>
      </c>
      <c r="Z215" s="52">
        <f t="shared" si="530"/>
        <v>0</v>
      </c>
      <c r="AA215" s="52">
        <f t="shared" si="531"/>
        <v>0</v>
      </c>
      <c r="AB215" s="52">
        <f t="shared" si="532"/>
        <v>0</v>
      </c>
      <c r="AC215" s="52">
        <f t="shared" si="533"/>
        <v>0</v>
      </c>
      <c r="AE215" s="52">
        <f t="shared" si="534"/>
        <v>0</v>
      </c>
      <c r="AF215" s="52">
        <f t="shared" si="535"/>
        <v>0</v>
      </c>
      <c r="AG215" s="52">
        <f t="shared" si="536"/>
        <v>0</v>
      </c>
      <c r="AH215" s="52">
        <f t="shared" si="537"/>
        <v>0</v>
      </c>
      <c r="AJ215" s="52">
        <f t="shared" si="538"/>
        <v>0</v>
      </c>
      <c r="AK215" s="52">
        <f t="shared" si="539"/>
        <v>0</v>
      </c>
      <c r="AL215" s="52">
        <f t="shared" si="540"/>
        <v>0</v>
      </c>
      <c r="AM215" s="52">
        <f t="shared" si="541"/>
        <v>0</v>
      </c>
      <c r="AO215" s="31">
        <v>1</v>
      </c>
    </row>
    <row r="216" spans="2:43" ht="67.5" customHeight="1" x14ac:dyDescent="0.35">
      <c r="B216" s="184">
        <v>211</v>
      </c>
      <c r="C216" s="55" t="s">
        <v>425</v>
      </c>
      <c r="D216" s="50" t="s">
        <v>426</v>
      </c>
      <c r="E216" s="50" t="s">
        <v>427</v>
      </c>
      <c r="F216" s="55" t="s">
        <v>428</v>
      </c>
      <c r="G216" s="56"/>
      <c r="H216" s="99"/>
      <c r="I216" s="99"/>
      <c r="J216" s="99"/>
      <c r="K216" s="99"/>
      <c r="L216" s="102">
        <f>IF(T216=0,0,(IF(T216&lt;='Paramètres '!$B$5,0,ROUND(('Paramètres '!C$9*(MIN(T216,'Paramètres '!$B$10)-MIN(T216,'Paramètres '!$B$9))+'Paramètres '!C$10*(MIN(T216,'Paramètres '!$B$11)-MIN(T216,'Paramètres '!$B$10))+'Paramètres '!C$11*(MIN(T216,'Paramètres '!$B$12)-MIN(T216,'Paramètres '!$B$11))+'Paramètres '!C$12*(T216-MIN(T216,'Paramètres '!$B$12))),3))*H216/T216))</f>
        <v>0</v>
      </c>
      <c r="M216" s="102">
        <f>IF(U216=0,0,(IF(U216&lt;='Paramètres '!$B$5,0,ROUND(('Paramètres '!D$9*(MIN(U216,'Paramètres '!$B$10)-MIN(U216,'Paramètres '!$B$9))+'Paramètres '!D$10*(MIN(U216,'Paramètres '!$B$11)-MIN(U216,'Paramètres '!$B$10))+'Paramètres '!D$11*(MIN(U216,'Paramètres '!$B$12)-MIN(U216,'Paramètres '!$B$11))+'Paramètres '!D$12*(U216-MIN(U216,'Paramètres '!$B$12))),3))*I216/U216))</f>
        <v>0</v>
      </c>
      <c r="N216" s="102">
        <f>IF(V216=0,0,(IF(V216&lt;='Paramètres '!$B$5,0,ROUND(('Paramètres '!E$9*(MIN(V216,'Paramètres '!$B$10)-MIN(V216,'Paramètres '!$B$9))+'Paramètres '!E$10*(MIN(V216,'Paramètres '!$B$11)-MIN(V216,'Paramètres '!$B$10))+'Paramètres '!E$11*(MIN(V216,'Paramètres '!$B$12)-MIN(V216,'Paramètres '!$B$11))+'Paramètres '!E$12*(V216-MIN(V216,'Paramètres '!$B$12))),3))*J216/V216))</f>
        <v>0</v>
      </c>
      <c r="O216" s="102">
        <f>IF(W216=0,0,(IF(W216&lt;='Paramètres '!$B$5,0,ROUND(('Paramètres '!F$9*(MIN(W216,'Paramètres '!$B$10)-MIN(W216,'Paramètres '!$B$9))+'Paramètres '!F$10*(MIN(W216,'Paramètres '!$B$11)-MIN(W216,'Paramètres '!$B$10))+'Paramètres '!F$11*(MIN(W216,'Paramètres '!$B$12)-MIN(W216,'Paramètres '!$B$11))+'Paramètres '!F$12*(W216-MIN(W216,'Paramètres '!$B$12))),3))*K216/W216))</f>
        <v>0</v>
      </c>
      <c r="P216" s="103"/>
      <c r="Q216" s="103"/>
      <c r="R216" s="103"/>
      <c r="S216" s="103"/>
      <c r="T216" s="102">
        <f t="shared" si="525"/>
        <v>0</v>
      </c>
      <c r="U216" s="102">
        <f t="shared" si="526"/>
        <v>0</v>
      </c>
      <c r="V216" s="102">
        <f t="shared" si="527"/>
        <v>0</v>
      </c>
      <c r="W216" s="102">
        <f t="shared" si="528"/>
        <v>0</v>
      </c>
      <c r="X216" s="104">
        <f t="shared" si="529"/>
        <v>0</v>
      </c>
      <c r="Z216" s="52">
        <f t="shared" si="530"/>
        <v>0</v>
      </c>
      <c r="AA216" s="52">
        <f t="shared" si="531"/>
        <v>0</v>
      </c>
      <c r="AB216" s="52">
        <f t="shared" si="532"/>
        <v>0</v>
      </c>
      <c r="AC216" s="52">
        <f t="shared" si="533"/>
        <v>0</v>
      </c>
      <c r="AE216" s="52">
        <f t="shared" si="534"/>
        <v>0</v>
      </c>
      <c r="AF216" s="52">
        <f t="shared" si="535"/>
        <v>0</v>
      </c>
      <c r="AG216" s="52">
        <f t="shared" si="536"/>
        <v>0</v>
      </c>
      <c r="AH216" s="52">
        <f t="shared" si="537"/>
        <v>0</v>
      </c>
      <c r="AJ216" s="52">
        <f t="shared" si="538"/>
        <v>0</v>
      </c>
      <c r="AK216" s="52">
        <f t="shared" si="539"/>
        <v>0</v>
      </c>
      <c r="AL216" s="52">
        <f t="shared" si="540"/>
        <v>0</v>
      </c>
      <c r="AM216" s="52">
        <f t="shared" si="541"/>
        <v>0</v>
      </c>
      <c r="AO216" s="31">
        <v>0</v>
      </c>
    </row>
    <row r="217" spans="2:43" ht="72" customHeight="1" x14ac:dyDescent="0.35">
      <c r="B217" s="184">
        <v>212</v>
      </c>
      <c r="C217" s="55" t="s">
        <v>429</v>
      </c>
      <c r="D217" s="50" t="s">
        <v>430</v>
      </c>
      <c r="E217" s="50" t="s">
        <v>298</v>
      </c>
      <c r="F217" s="55" t="s">
        <v>431</v>
      </c>
      <c r="G217" s="56"/>
      <c r="H217" s="99"/>
      <c r="I217" s="99"/>
      <c r="J217" s="99"/>
      <c r="K217" s="99"/>
      <c r="L217" s="102">
        <f>IF(T217=0,0,(IF(T217&lt;='Paramètres '!$B$5,0,ROUND(('Paramètres '!C$9*(MIN(T217,'Paramètres '!$B$10)-MIN(T217,'Paramètres '!$B$9))+'Paramètres '!C$10*(MIN(T217,'Paramètres '!$B$11)-MIN(T217,'Paramètres '!$B$10))+'Paramètres '!C$11*(MIN(T217,'Paramètres '!$B$12)-MIN(T217,'Paramètres '!$B$11))+'Paramètres '!C$12*(T217-MIN(T217,'Paramètres '!$B$12))),3))*H217/T217))</f>
        <v>0</v>
      </c>
      <c r="M217" s="102">
        <f>IF(U217=0,0,(IF(U217&lt;='Paramètres '!$B$5,0,ROUND(('Paramètres '!D$9*(MIN(U217,'Paramètres '!$B$10)-MIN(U217,'Paramètres '!$B$9))+'Paramètres '!D$10*(MIN(U217,'Paramètres '!$B$11)-MIN(U217,'Paramètres '!$B$10))+'Paramètres '!D$11*(MIN(U217,'Paramètres '!$B$12)-MIN(U217,'Paramètres '!$B$11))+'Paramètres '!D$12*(U217-MIN(U217,'Paramètres '!$B$12))),3))*I217/U217))</f>
        <v>0</v>
      </c>
      <c r="N217" s="102">
        <f>IF(V217=0,0,(IF(V217&lt;='Paramètres '!$B$5,0,ROUND(('Paramètres '!E$9*(MIN(V217,'Paramètres '!$B$10)-MIN(V217,'Paramètres '!$B$9))+'Paramètres '!E$10*(MIN(V217,'Paramètres '!$B$11)-MIN(V217,'Paramètres '!$B$10))+'Paramètres '!E$11*(MIN(V217,'Paramètres '!$B$12)-MIN(V217,'Paramètres '!$B$11))+'Paramètres '!E$12*(V217-MIN(V217,'Paramètres '!$B$12))),3))*J217/V217))</f>
        <v>0</v>
      </c>
      <c r="O217" s="102">
        <f>IF(W217=0,0,(IF(W217&lt;='Paramètres '!$B$5,0,ROUND(('Paramètres '!F$9*(MIN(W217,'Paramètres '!$B$10)-MIN(W217,'Paramètres '!$B$9))+'Paramètres '!F$10*(MIN(W217,'Paramètres '!$B$11)-MIN(W217,'Paramètres '!$B$10))+'Paramètres '!F$11*(MIN(W217,'Paramètres '!$B$12)-MIN(W217,'Paramètres '!$B$11))+'Paramètres '!F$12*(W217-MIN(W217,'Paramètres '!$B$12))),3))*K217/W217))</f>
        <v>0</v>
      </c>
      <c r="P217" s="103"/>
      <c r="Q217" s="103"/>
      <c r="R217" s="103"/>
      <c r="S217" s="103"/>
      <c r="T217" s="102">
        <f t="shared" si="525"/>
        <v>0</v>
      </c>
      <c r="U217" s="102">
        <f t="shared" si="526"/>
        <v>0</v>
      </c>
      <c r="V217" s="102">
        <f t="shared" si="527"/>
        <v>0</v>
      </c>
      <c r="W217" s="102">
        <f t="shared" si="528"/>
        <v>0</v>
      </c>
      <c r="X217" s="104">
        <f t="shared" si="529"/>
        <v>0</v>
      </c>
      <c r="Z217" s="52">
        <f t="shared" si="530"/>
        <v>0</v>
      </c>
      <c r="AA217" s="52">
        <f t="shared" si="531"/>
        <v>0</v>
      </c>
      <c r="AB217" s="52">
        <f t="shared" si="532"/>
        <v>0</v>
      </c>
      <c r="AC217" s="52">
        <f t="shared" si="533"/>
        <v>0</v>
      </c>
      <c r="AE217" s="52">
        <f t="shared" si="534"/>
        <v>0</v>
      </c>
      <c r="AF217" s="52">
        <f t="shared" si="535"/>
        <v>0</v>
      </c>
      <c r="AG217" s="52">
        <f t="shared" si="536"/>
        <v>0</v>
      </c>
      <c r="AH217" s="52">
        <f t="shared" si="537"/>
        <v>0</v>
      </c>
      <c r="AJ217" s="52">
        <f t="shared" si="538"/>
        <v>0</v>
      </c>
      <c r="AK217" s="52">
        <f t="shared" si="539"/>
        <v>0</v>
      </c>
      <c r="AL217" s="52">
        <f t="shared" si="540"/>
        <v>0</v>
      </c>
      <c r="AM217" s="52">
        <f t="shared" si="541"/>
        <v>0</v>
      </c>
      <c r="AO217" s="31">
        <v>1</v>
      </c>
    </row>
    <row r="218" spans="2:43" ht="64.5" customHeight="1" x14ac:dyDescent="0.35">
      <c r="B218" s="184">
        <v>213</v>
      </c>
      <c r="C218" s="55" t="s">
        <v>432</v>
      </c>
      <c r="D218" s="50" t="s">
        <v>433</v>
      </c>
      <c r="E218" s="50" t="s">
        <v>239</v>
      </c>
      <c r="F218" s="55" t="s">
        <v>434</v>
      </c>
      <c r="G218" s="56"/>
      <c r="H218" s="99"/>
      <c r="I218" s="99"/>
      <c r="J218" s="99"/>
      <c r="K218" s="99"/>
      <c r="L218" s="102">
        <f>IF(T218=0,0,(IF(T218&lt;='Paramètres '!$B$5,0,ROUND(('Paramètres '!C$9*(MIN(T218,'Paramètres '!$B$10)-MIN(T218,'Paramètres '!$B$9))+'Paramètres '!C$10*(MIN(T218,'Paramètres '!$B$11)-MIN(T218,'Paramètres '!$B$10))+'Paramètres '!C$11*(MIN(T218,'Paramètres '!$B$12)-MIN(T218,'Paramètres '!$B$11))+'Paramètres '!C$12*(T218-MIN(T218,'Paramètres '!$B$12))),3))*H218/T218))</f>
        <v>0</v>
      </c>
      <c r="M218" s="102">
        <f>IF(U218=0,0,(IF(U218&lt;='Paramètres '!$B$5,0,ROUND(('Paramètres '!D$9*(MIN(U218,'Paramètres '!$B$10)-MIN(U218,'Paramètres '!$B$9))+'Paramètres '!D$10*(MIN(U218,'Paramètres '!$B$11)-MIN(U218,'Paramètres '!$B$10))+'Paramètres '!D$11*(MIN(U218,'Paramètres '!$B$12)-MIN(U218,'Paramètres '!$B$11))+'Paramètres '!D$12*(U218-MIN(U218,'Paramètres '!$B$12))),3))*I218/U218))</f>
        <v>0</v>
      </c>
      <c r="N218" s="102">
        <f>IF(V218=0,0,(IF(V218&lt;='Paramètres '!$B$5,0,ROUND(('Paramètres '!E$9*(MIN(V218,'Paramètres '!$B$10)-MIN(V218,'Paramètres '!$B$9))+'Paramètres '!E$10*(MIN(V218,'Paramètres '!$B$11)-MIN(V218,'Paramètres '!$B$10))+'Paramètres '!E$11*(MIN(V218,'Paramètres '!$B$12)-MIN(V218,'Paramètres '!$B$11))+'Paramètres '!E$12*(V218-MIN(V218,'Paramètres '!$B$12))),3))*J218/V218))</f>
        <v>0</v>
      </c>
      <c r="O218" s="102">
        <f>IF(W218=0,0,(IF(W218&lt;='Paramètres '!$B$5,0,ROUND(('Paramètres '!F$9*(MIN(W218,'Paramètres '!$B$10)-MIN(W218,'Paramètres '!$B$9))+'Paramètres '!F$10*(MIN(W218,'Paramètres '!$B$11)-MIN(W218,'Paramètres '!$B$10))+'Paramètres '!F$11*(MIN(W218,'Paramètres '!$B$12)-MIN(W218,'Paramètres '!$B$11))+'Paramètres '!F$12*(W218-MIN(W218,'Paramètres '!$B$12))),3))*K218/W218))</f>
        <v>0</v>
      </c>
      <c r="P218" s="103"/>
      <c r="Q218" s="103"/>
      <c r="R218" s="103"/>
      <c r="S218" s="103"/>
      <c r="T218" s="102">
        <f t="shared" si="525"/>
        <v>0</v>
      </c>
      <c r="U218" s="102">
        <f t="shared" si="526"/>
        <v>0</v>
      </c>
      <c r="V218" s="102">
        <f t="shared" si="527"/>
        <v>0</v>
      </c>
      <c r="W218" s="102">
        <f t="shared" si="528"/>
        <v>0</v>
      </c>
      <c r="X218" s="104">
        <f t="shared" si="529"/>
        <v>0</v>
      </c>
      <c r="Z218" s="52">
        <f t="shared" si="530"/>
        <v>0</v>
      </c>
      <c r="AA218" s="52">
        <f t="shared" si="531"/>
        <v>0</v>
      </c>
      <c r="AB218" s="52">
        <f t="shared" si="532"/>
        <v>0</v>
      </c>
      <c r="AC218" s="52">
        <f t="shared" si="533"/>
        <v>0</v>
      </c>
      <c r="AE218" s="52">
        <f t="shared" si="534"/>
        <v>0</v>
      </c>
      <c r="AF218" s="52">
        <f t="shared" si="535"/>
        <v>0</v>
      </c>
      <c r="AG218" s="52">
        <f t="shared" si="536"/>
        <v>0</v>
      </c>
      <c r="AH218" s="52">
        <f t="shared" si="537"/>
        <v>0</v>
      </c>
      <c r="AJ218" s="52">
        <f t="shared" si="538"/>
        <v>0</v>
      </c>
      <c r="AK218" s="52">
        <f t="shared" si="539"/>
        <v>0</v>
      </c>
      <c r="AL218" s="52">
        <f t="shared" si="540"/>
        <v>0</v>
      </c>
      <c r="AM218" s="52">
        <f t="shared" si="541"/>
        <v>0</v>
      </c>
      <c r="AO218" s="31">
        <v>1</v>
      </c>
    </row>
    <row r="219" spans="2:43" ht="50.1" customHeight="1" x14ac:dyDescent="0.35">
      <c r="B219" s="184">
        <v>214</v>
      </c>
      <c r="C219" s="55" t="s">
        <v>435</v>
      </c>
      <c r="D219" s="50" t="s">
        <v>436</v>
      </c>
      <c r="E219" s="50" t="s">
        <v>239</v>
      </c>
      <c r="F219" s="55" t="s">
        <v>437</v>
      </c>
      <c r="G219" s="56"/>
      <c r="H219" s="99"/>
      <c r="I219" s="99"/>
      <c r="J219" s="99"/>
      <c r="K219" s="99"/>
      <c r="L219" s="102">
        <f>IF(T219=0,0,(IF(T219&lt;='Paramètres '!$B$5,0,ROUND(('Paramètres '!C$9*(MIN(T219,'Paramètres '!$B$10)-MIN(T219,'Paramètres '!$B$9))+'Paramètres '!C$10*(MIN(T219,'Paramètres '!$B$11)-MIN(T219,'Paramètres '!$B$10))+'Paramètres '!C$11*(MIN(T219,'Paramètres '!$B$12)-MIN(T219,'Paramètres '!$B$11))+'Paramètres '!C$12*(T219-MIN(T219,'Paramètres '!$B$12))),3))*H219/T219))</f>
        <v>0</v>
      </c>
      <c r="M219" s="102">
        <f>IF(U219=0,0,(IF(U219&lt;='Paramètres '!$B$5,0,ROUND(('Paramètres '!D$9*(MIN(U219,'Paramètres '!$B$10)-MIN(U219,'Paramètres '!$B$9))+'Paramètres '!D$10*(MIN(U219,'Paramètres '!$B$11)-MIN(U219,'Paramètres '!$B$10))+'Paramètres '!D$11*(MIN(U219,'Paramètres '!$B$12)-MIN(U219,'Paramètres '!$B$11))+'Paramètres '!D$12*(U219-MIN(U219,'Paramètres '!$B$12))),3))*I219/U219))</f>
        <v>0</v>
      </c>
      <c r="N219" s="102">
        <f>IF(V219=0,0,(IF(V219&lt;='Paramètres '!$B$5,0,ROUND(('Paramètres '!E$9*(MIN(V219,'Paramètres '!$B$10)-MIN(V219,'Paramètres '!$B$9))+'Paramètres '!E$10*(MIN(V219,'Paramètres '!$B$11)-MIN(V219,'Paramètres '!$B$10))+'Paramètres '!E$11*(MIN(V219,'Paramètres '!$B$12)-MIN(V219,'Paramètres '!$B$11))+'Paramètres '!E$12*(V219-MIN(V219,'Paramètres '!$B$12))),3))*J219/V219))</f>
        <v>0</v>
      </c>
      <c r="O219" s="102">
        <f>IF(W219=0,0,(IF(W219&lt;='Paramètres '!$B$5,0,ROUND(('Paramètres '!F$9*(MIN(W219,'Paramètres '!$B$10)-MIN(W219,'Paramètres '!$B$9))+'Paramètres '!F$10*(MIN(W219,'Paramètres '!$B$11)-MIN(W219,'Paramètres '!$B$10))+'Paramètres '!F$11*(MIN(W219,'Paramètres '!$B$12)-MIN(W219,'Paramètres '!$B$11))+'Paramètres '!F$12*(W219-MIN(W219,'Paramètres '!$B$12))),3))*K219/W219))</f>
        <v>0</v>
      </c>
      <c r="P219" s="103"/>
      <c r="Q219" s="103"/>
      <c r="R219" s="103"/>
      <c r="S219" s="103"/>
      <c r="T219" s="102">
        <f t="shared" si="525"/>
        <v>0</v>
      </c>
      <c r="U219" s="102">
        <f t="shared" si="526"/>
        <v>0</v>
      </c>
      <c r="V219" s="102">
        <f t="shared" si="527"/>
        <v>0</v>
      </c>
      <c r="W219" s="102">
        <f t="shared" si="528"/>
        <v>0</v>
      </c>
      <c r="X219" s="104">
        <f t="shared" si="529"/>
        <v>0</v>
      </c>
      <c r="Z219" s="52">
        <f t="shared" si="530"/>
        <v>0</v>
      </c>
      <c r="AA219" s="52">
        <f t="shared" si="531"/>
        <v>0</v>
      </c>
      <c r="AB219" s="52">
        <f t="shared" si="532"/>
        <v>0</v>
      </c>
      <c r="AC219" s="52">
        <f t="shared" si="533"/>
        <v>0</v>
      </c>
      <c r="AE219" s="52">
        <f t="shared" si="534"/>
        <v>0</v>
      </c>
      <c r="AF219" s="52">
        <f t="shared" si="535"/>
        <v>0</v>
      </c>
      <c r="AG219" s="52">
        <f t="shared" si="536"/>
        <v>0</v>
      </c>
      <c r="AH219" s="52">
        <f t="shared" si="537"/>
        <v>0</v>
      </c>
      <c r="AJ219" s="52">
        <f t="shared" si="538"/>
        <v>0</v>
      </c>
      <c r="AK219" s="52">
        <f t="shared" si="539"/>
        <v>0</v>
      </c>
      <c r="AL219" s="52">
        <f t="shared" si="540"/>
        <v>0</v>
      </c>
      <c r="AM219" s="52">
        <f t="shared" si="541"/>
        <v>0</v>
      </c>
      <c r="AO219" s="31">
        <v>1</v>
      </c>
    </row>
    <row r="220" spans="2:43" ht="50.1" customHeight="1" x14ac:dyDescent="0.35">
      <c r="B220" s="184">
        <v>215</v>
      </c>
      <c r="C220" s="55" t="s">
        <v>438</v>
      </c>
      <c r="D220" s="50" t="s">
        <v>439</v>
      </c>
      <c r="E220" s="50" t="s">
        <v>187</v>
      </c>
      <c r="F220" s="55" t="s">
        <v>440</v>
      </c>
      <c r="G220" s="56"/>
      <c r="H220" s="99"/>
      <c r="I220" s="99"/>
      <c r="J220" s="99"/>
      <c r="K220" s="99"/>
      <c r="L220" s="102">
        <f>IF(T220=0,0,(IF(T220&lt;='Paramètres '!$B$5,0,ROUND(('Paramètres '!C$9*(MIN(T220,'Paramètres '!$B$10)-MIN(T220,'Paramètres '!$B$9))+'Paramètres '!C$10*(MIN(T220,'Paramètres '!$B$11)-MIN(T220,'Paramètres '!$B$10))+'Paramètres '!C$11*(MIN(T220,'Paramètres '!$B$12)-MIN(T220,'Paramètres '!$B$11))+'Paramètres '!C$12*(T220-MIN(T220,'Paramètres '!$B$12))),3))*H220/T220))</f>
        <v>0</v>
      </c>
      <c r="M220" s="102">
        <f>IF(U220=0,0,(IF(U220&lt;='Paramètres '!$B$5,0,ROUND(('Paramètres '!D$9*(MIN(U220,'Paramètres '!$B$10)-MIN(U220,'Paramètres '!$B$9))+'Paramètres '!D$10*(MIN(U220,'Paramètres '!$B$11)-MIN(U220,'Paramètres '!$B$10))+'Paramètres '!D$11*(MIN(U220,'Paramètres '!$B$12)-MIN(U220,'Paramètres '!$B$11))+'Paramètres '!D$12*(U220-MIN(U220,'Paramètres '!$B$12))),3))*I220/U220))</f>
        <v>0</v>
      </c>
      <c r="N220" s="102">
        <f>IF(V220=0,0,(IF(V220&lt;='Paramètres '!$B$5,0,ROUND(('Paramètres '!E$9*(MIN(V220,'Paramètres '!$B$10)-MIN(V220,'Paramètres '!$B$9))+'Paramètres '!E$10*(MIN(V220,'Paramètres '!$B$11)-MIN(V220,'Paramètres '!$B$10))+'Paramètres '!E$11*(MIN(V220,'Paramètres '!$B$12)-MIN(V220,'Paramètres '!$B$11))+'Paramètres '!E$12*(V220-MIN(V220,'Paramètres '!$B$12))),3))*J220/V220))</f>
        <v>0</v>
      </c>
      <c r="O220" s="102">
        <f>IF(W220=0,0,(IF(W220&lt;='Paramètres '!$B$5,0,ROUND(('Paramètres '!F$9*(MIN(W220,'Paramètres '!$B$10)-MIN(W220,'Paramètres '!$B$9))+'Paramètres '!F$10*(MIN(W220,'Paramètres '!$B$11)-MIN(W220,'Paramètres '!$B$10))+'Paramètres '!F$11*(MIN(W220,'Paramètres '!$B$12)-MIN(W220,'Paramètres '!$B$11))+'Paramètres '!F$12*(W220-MIN(W220,'Paramètres '!$B$12))),3))*K220/W220))</f>
        <v>0</v>
      </c>
      <c r="P220" s="103"/>
      <c r="Q220" s="103"/>
      <c r="R220" s="103"/>
      <c r="S220" s="103"/>
      <c r="T220" s="102">
        <f t="shared" si="525"/>
        <v>0</v>
      </c>
      <c r="U220" s="102">
        <f t="shared" si="526"/>
        <v>0</v>
      </c>
      <c r="V220" s="102">
        <f t="shared" si="527"/>
        <v>0</v>
      </c>
      <c r="W220" s="102">
        <f t="shared" si="528"/>
        <v>0</v>
      </c>
      <c r="X220" s="104">
        <f t="shared" si="529"/>
        <v>0</v>
      </c>
      <c r="Z220" s="52">
        <f t="shared" si="530"/>
        <v>0</v>
      </c>
      <c r="AA220" s="52">
        <f t="shared" si="531"/>
        <v>0</v>
      </c>
      <c r="AB220" s="52">
        <f t="shared" si="532"/>
        <v>0</v>
      </c>
      <c r="AC220" s="52">
        <f t="shared" si="533"/>
        <v>0</v>
      </c>
      <c r="AE220" s="52">
        <f t="shared" si="534"/>
        <v>0</v>
      </c>
      <c r="AF220" s="52">
        <f t="shared" si="535"/>
        <v>0</v>
      </c>
      <c r="AG220" s="52">
        <f t="shared" si="536"/>
        <v>0</v>
      </c>
      <c r="AH220" s="52">
        <f t="shared" si="537"/>
        <v>0</v>
      </c>
      <c r="AJ220" s="52">
        <f t="shared" si="538"/>
        <v>0</v>
      </c>
      <c r="AK220" s="52">
        <f t="shared" si="539"/>
        <v>0</v>
      </c>
      <c r="AL220" s="52">
        <f t="shared" si="540"/>
        <v>0</v>
      </c>
      <c r="AM220" s="52">
        <f t="shared" si="541"/>
        <v>0</v>
      </c>
      <c r="AO220" s="31">
        <v>1</v>
      </c>
    </row>
    <row r="221" spans="2:43" ht="50.1" customHeight="1" x14ac:dyDescent="0.35">
      <c r="B221" s="184">
        <v>216</v>
      </c>
      <c r="C221" s="55" t="s">
        <v>441</v>
      </c>
      <c r="D221" s="50" t="s">
        <v>442</v>
      </c>
      <c r="E221" s="50" t="s">
        <v>187</v>
      </c>
      <c r="F221" s="55" t="s">
        <v>443</v>
      </c>
      <c r="G221" s="56"/>
      <c r="H221" s="99"/>
      <c r="I221" s="99"/>
      <c r="J221" s="99"/>
      <c r="K221" s="99"/>
      <c r="L221" s="102">
        <f>IF(T221=0,0,(IF(T221&lt;='Paramètres '!$B$5,0,ROUND(('Paramètres '!C$9*(MIN(T221,'Paramètres '!$B$10)-MIN(T221,'Paramètres '!$B$9))+'Paramètres '!C$10*(MIN(T221,'Paramètres '!$B$11)-MIN(T221,'Paramètres '!$B$10))+'Paramètres '!C$11*(MIN(T221,'Paramètres '!$B$12)-MIN(T221,'Paramètres '!$B$11))+'Paramètres '!C$12*(T221-MIN(T221,'Paramètres '!$B$12))),3))*H221/T221))</f>
        <v>0</v>
      </c>
      <c r="M221" s="102">
        <f>IF(U221=0,0,(IF(U221&lt;='Paramètres '!$B$5,0,ROUND(('Paramètres '!D$9*(MIN(U221,'Paramètres '!$B$10)-MIN(U221,'Paramètres '!$B$9))+'Paramètres '!D$10*(MIN(U221,'Paramètres '!$B$11)-MIN(U221,'Paramètres '!$B$10))+'Paramètres '!D$11*(MIN(U221,'Paramètres '!$B$12)-MIN(U221,'Paramètres '!$B$11))+'Paramètres '!D$12*(U221-MIN(U221,'Paramètres '!$B$12))),3))*I221/U221))</f>
        <v>0</v>
      </c>
      <c r="N221" s="102">
        <f>IF(V221=0,0,(IF(V221&lt;='Paramètres '!$B$5,0,ROUND(('Paramètres '!E$9*(MIN(V221,'Paramètres '!$B$10)-MIN(V221,'Paramètres '!$B$9))+'Paramètres '!E$10*(MIN(V221,'Paramètres '!$B$11)-MIN(V221,'Paramètres '!$B$10))+'Paramètres '!E$11*(MIN(V221,'Paramètres '!$B$12)-MIN(V221,'Paramètres '!$B$11))+'Paramètres '!E$12*(V221-MIN(V221,'Paramètres '!$B$12))),3))*J221/V221))</f>
        <v>0</v>
      </c>
      <c r="O221" s="102">
        <f>IF(W221=0,0,(IF(W221&lt;='Paramètres '!$B$5,0,ROUND(('Paramètres '!F$9*(MIN(W221,'Paramètres '!$B$10)-MIN(W221,'Paramètres '!$B$9))+'Paramètres '!F$10*(MIN(W221,'Paramètres '!$B$11)-MIN(W221,'Paramètres '!$B$10))+'Paramètres '!F$11*(MIN(W221,'Paramètres '!$B$12)-MIN(W221,'Paramètres '!$B$11))+'Paramètres '!F$12*(W221-MIN(W221,'Paramètres '!$B$12))),3))*K221/W221))</f>
        <v>0</v>
      </c>
      <c r="P221" s="103"/>
      <c r="Q221" s="103"/>
      <c r="R221" s="103"/>
      <c r="S221" s="103"/>
      <c r="T221" s="102">
        <f t="shared" si="525"/>
        <v>0</v>
      </c>
      <c r="U221" s="102">
        <f t="shared" si="526"/>
        <v>0</v>
      </c>
      <c r="V221" s="102">
        <f t="shared" si="527"/>
        <v>0</v>
      </c>
      <c r="W221" s="102">
        <f t="shared" si="528"/>
        <v>0</v>
      </c>
      <c r="X221" s="104">
        <f t="shared" si="529"/>
        <v>0</v>
      </c>
      <c r="Z221" s="52">
        <f t="shared" si="530"/>
        <v>0</v>
      </c>
      <c r="AA221" s="52">
        <f t="shared" si="531"/>
        <v>0</v>
      </c>
      <c r="AB221" s="52">
        <f t="shared" si="532"/>
        <v>0</v>
      </c>
      <c r="AC221" s="52">
        <f t="shared" si="533"/>
        <v>0</v>
      </c>
      <c r="AE221" s="52">
        <f t="shared" si="534"/>
        <v>0</v>
      </c>
      <c r="AF221" s="52">
        <f t="shared" si="535"/>
        <v>0</v>
      </c>
      <c r="AG221" s="52">
        <f t="shared" si="536"/>
        <v>0</v>
      </c>
      <c r="AH221" s="52">
        <f t="shared" si="537"/>
        <v>0</v>
      </c>
      <c r="AJ221" s="52">
        <f t="shared" si="538"/>
        <v>0</v>
      </c>
      <c r="AK221" s="52">
        <f t="shared" si="539"/>
        <v>0</v>
      </c>
      <c r="AL221" s="52">
        <f t="shared" si="540"/>
        <v>0</v>
      </c>
      <c r="AM221" s="52">
        <f t="shared" si="541"/>
        <v>0</v>
      </c>
      <c r="AO221" s="31">
        <v>1</v>
      </c>
    </row>
    <row r="222" spans="2:43" ht="75.75" customHeight="1" x14ac:dyDescent="0.35">
      <c r="B222" s="184">
        <v>217</v>
      </c>
      <c r="C222" s="55" t="s">
        <v>444</v>
      </c>
      <c r="D222" s="50" t="s">
        <v>445</v>
      </c>
      <c r="E222" s="50" t="s">
        <v>167</v>
      </c>
      <c r="F222" s="55" t="s">
        <v>446</v>
      </c>
      <c r="G222" s="56"/>
      <c r="H222" s="99"/>
      <c r="I222" s="99"/>
      <c r="J222" s="99"/>
      <c r="K222" s="99"/>
      <c r="L222" s="102">
        <f>IF(T222=0,0,(IF(T222&lt;='Paramètres '!$B$5,0,ROUND(('Paramètres '!C$9*(MIN(T222,'Paramètres '!$B$10)-MIN(T222,'Paramètres '!$B$9))+'Paramètres '!C$10*(MIN(T222,'Paramètres '!$B$11)-MIN(T222,'Paramètres '!$B$10))+'Paramètres '!C$11*(MIN(T222,'Paramètres '!$B$12)-MIN(T222,'Paramètres '!$B$11))+'Paramètres '!C$12*(T222-MIN(T222,'Paramètres '!$B$12))),3))*H222/T222))</f>
        <v>0</v>
      </c>
      <c r="M222" s="102">
        <f>IF(U222=0,0,(IF(U222&lt;='Paramètres '!$B$5,0,ROUND(('Paramètres '!D$9*(MIN(U222,'Paramètres '!$B$10)-MIN(U222,'Paramètres '!$B$9))+'Paramètres '!D$10*(MIN(U222,'Paramètres '!$B$11)-MIN(U222,'Paramètres '!$B$10))+'Paramètres '!D$11*(MIN(U222,'Paramètres '!$B$12)-MIN(U222,'Paramètres '!$B$11))+'Paramètres '!D$12*(U222-MIN(U222,'Paramètres '!$B$12))),3))*I222/U222))</f>
        <v>0</v>
      </c>
      <c r="N222" s="102">
        <f>IF(V222=0,0,(IF(V222&lt;='Paramètres '!$B$5,0,ROUND(('Paramètres '!E$9*(MIN(V222,'Paramètres '!$B$10)-MIN(V222,'Paramètres '!$B$9))+'Paramètres '!E$10*(MIN(V222,'Paramètres '!$B$11)-MIN(V222,'Paramètres '!$B$10))+'Paramètres '!E$11*(MIN(V222,'Paramètres '!$B$12)-MIN(V222,'Paramètres '!$B$11))+'Paramètres '!E$12*(V222-MIN(V222,'Paramètres '!$B$12))),3))*J222/V222))</f>
        <v>0</v>
      </c>
      <c r="O222" s="102">
        <f>IF(W222=0,0,(IF(W222&lt;='Paramètres '!$B$5,0,ROUND(('Paramètres '!F$9*(MIN(W222,'Paramètres '!$B$10)-MIN(W222,'Paramètres '!$B$9))+'Paramètres '!F$10*(MIN(W222,'Paramètres '!$B$11)-MIN(W222,'Paramètres '!$B$10))+'Paramètres '!F$11*(MIN(W222,'Paramètres '!$B$12)-MIN(W222,'Paramètres '!$B$11))+'Paramètres '!F$12*(W222-MIN(W222,'Paramètres '!$B$12))),3))*K222/W222))</f>
        <v>0</v>
      </c>
      <c r="P222" s="103"/>
      <c r="Q222" s="103"/>
      <c r="R222" s="103"/>
      <c r="S222" s="103"/>
      <c r="T222" s="102">
        <f t="shared" si="525"/>
        <v>0</v>
      </c>
      <c r="U222" s="102">
        <f t="shared" si="526"/>
        <v>0</v>
      </c>
      <c r="V222" s="102">
        <f t="shared" si="527"/>
        <v>0</v>
      </c>
      <c r="W222" s="102">
        <f t="shared" si="528"/>
        <v>0</v>
      </c>
      <c r="X222" s="104">
        <f t="shared" si="529"/>
        <v>0</v>
      </c>
      <c r="Z222" s="52">
        <f t="shared" si="530"/>
        <v>0</v>
      </c>
      <c r="AA222" s="52">
        <f t="shared" si="531"/>
        <v>0</v>
      </c>
      <c r="AB222" s="52">
        <f t="shared" si="532"/>
        <v>0</v>
      </c>
      <c r="AC222" s="52">
        <f t="shared" si="533"/>
        <v>0</v>
      </c>
      <c r="AE222" s="52">
        <f t="shared" si="534"/>
        <v>0</v>
      </c>
      <c r="AF222" s="52">
        <f t="shared" si="535"/>
        <v>0</v>
      </c>
      <c r="AG222" s="52">
        <f t="shared" si="536"/>
        <v>0</v>
      </c>
      <c r="AH222" s="52">
        <f t="shared" si="537"/>
        <v>0</v>
      </c>
      <c r="AJ222" s="52">
        <f t="shared" si="538"/>
        <v>0</v>
      </c>
      <c r="AK222" s="52">
        <f t="shared" si="539"/>
        <v>0</v>
      </c>
      <c r="AL222" s="52">
        <f t="shared" si="540"/>
        <v>0</v>
      </c>
      <c r="AM222" s="52">
        <f t="shared" si="541"/>
        <v>0</v>
      </c>
      <c r="AO222" s="31">
        <v>0</v>
      </c>
    </row>
    <row r="223" spans="2:43" ht="61.5" customHeight="1" x14ac:dyDescent="0.35">
      <c r="B223" s="184">
        <v>218</v>
      </c>
      <c r="C223" s="55" t="s">
        <v>952</v>
      </c>
      <c r="D223" s="50" t="s">
        <v>447</v>
      </c>
      <c r="E223" s="50" t="s">
        <v>167</v>
      </c>
      <c r="F223" s="55" t="s">
        <v>953</v>
      </c>
      <c r="G223" s="56"/>
      <c r="H223" s="99"/>
      <c r="I223" s="99"/>
      <c r="J223" s="99"/>
      <c r="K223" s="99"/>
      <c r="L223" s="102">
        <f>IF(T223=0,0,(IF(T223&lt;='Paramètres '!$B$5,0,ROUND(('Paramètres '!C$9*(MIN(T223,'Paramètres '!$B$10)-MIN(T223,'Paramètres '!$B$9))+'Paramètres '!C$10*(MIN(T223,'Paramètres '!$B$11)-MIN(T223,'Paramètres '!$B$10))+'Paramètres '!C$11*(MIN(T223,'Paramètres '!$B$12)-MIN(T223,'Paramètres '!$B$11))+'Paramètres '!C$12*(T223-MIN(T223,'Paramètres '!$B$12))),3))*H223/T223))</f>
        <v>0</v>
      </c>
      <c r="M223" s="102">
        <f>IF(U223=0,0,(IF(U223&lt;='Paramètres '!$B$5,0,ROUND(('Paramètres '!D$9*(MIN(U223,'Paramètres '!$B$10)-MIN(U223,'Paramètres '!$B$9))+'Paramètres '!D$10*(MIN(U223,'Paramètres '!$B$11)-MIN(U223,'Paramètres '!$B$10))+'Paramètres '!D$11*(MIN(U223,'Paramètres '!$B$12)-MIN(U223,'Paramètres '!$B$11))+'Paramètres '!D$12*(U223-MIN(U223,'Paramètres '!$B$12))),3))*I223/U223))</f>
        <v>0</v>
      </c>
      <c r="N223" s="102">
        <f>IF(V223=0,0,(IF(V223&lt;='Paramètres '!$B$5,0,ROUND(('Paramètres '!E$9*(MIN(V223,'Paramètres '!$B$10)-MIN(V223,'Paramètres '!$B$9))+'Paramètres '!E$10*(MIN(V223,'Paramètres '!$B$11)-MIN(V223,'Paramètres '!$B$10))+'Paramètres '!E$11*(MIN(V223,'Paramètres '!$B$12)-MIN(V223,'Paramètres '!$B$11))+'Paramètres '!E$12*(V223-MIN(V223,'Paramètres '!$B$12))),3))*J223/V223))</f>
        <v>0</v>
      </c>
      <c r="O223" s="102">
        <f>IF(W223=0,0,(IF(W223&lt;='Paramètres '!$B$5,0,ROUND(('Paramètres '!F$9*(MIN(W223,'Paramètres '!$B$10)-MIN(W223,'Paramètres '!$B$9))+'Paramètres '!F$10*(MIN(W223,'Paramètres '!$B$11)-MIN(W223,'Paramètres '!$B$10))+'Paramètres '!F$11*(MIN(W223,'Paramètres '!$B$12)-MIN(W223,'Paramètres '!$B$11))+'Paramètres '!F$12*(W223-MIN(W223,'Paramètres '!$B$12))),3))*K223/W223))</f>
        <v>0</v>
      </c>
      <c r="P223" s="103"/>
      <c r="Q223" s="103"/>
      <c r="R223" s="103"/>
      <c r="S223" s="103"/>
      <c r="T223" s="102">
        <f t="shared" si="525"/>
        <v>0</v>
      </c>
      <c r="U223" s="102">
        <f t="shared" si="526"/>
        <v>0</v>
      </c>
      <c r="V223" s="102">
        <f t="shared" si="527"/>
        <v>0</v>
      </c>
      <c r="W223" s="102">
        <f t="shared" si="528"/>
        <v>0</v>
      </c>
      <c r="X223" s="104">
        <f t="shared" si="529"/>
        <v>0</v>
      </c>
      <c r="Z223" s="52">
        <f t="shared" si="530"/>
        <v>0</v>
      </c>
      <c r="AA223" s="52">
        <f t="shared" si="531"/>
        <v>0</v>
      </c>
      <c r="AB223" s="52">
        <f t="shared" si="532"/>
        <v>0</v>
      </c>
      <c r="AC223" s="52">
        <f t="shared" si="533"/>
        <v>0</v>
      </c>
      <c r="AE223" s="52">
        <f t="shared" si="534"/>
        <v>0</v>
      </c>
      <c r="AF223" s="52">
        <f t="shared" si="535"/>
        <v>0</v>
      </c>
      <c r="AG223" s="52">
        <f t="shared" si="536"/>
        <v>0</v>
      </c>
      <c r="AH223" s="52">
        <f t="shared" si="537"/>
        <v>0</v>
      </c>
      <c r="AJ223" s="52">
        <f t="shared" si="538"/>
        <v>0</v>
      </c>
      <c r="AK223" s="52">
        <f t="shared" si="539"/>
        <v>0</v>
      </c>
      <c r="AL223" s="52">
        <f t="shared" si="540"/>
        <v>0</v>
      </c>
      <c r="AM223" s="52">
        <f t="shared" si="541"/>
        <v>0</v>
      </c>
      <c r="AO223" s="31">
        <v>1</v>
      </c>
    </row>
    <row r="224" spans="2:43" ht="61.5" customHeight="1" x14ac:dyDescent="0.35">
      <c r="B224" s="184">
        <v>219</v>
      </c>
      <c r="C224" s="55" t="s">
        <v>448</v>
      </c>
      <c r="D224" s="50" t="s">
        <v>644</v>
      </c>
      <c r="E224" s="50" t="s">
        <v>167</v>
      </c>
      <c r="F224" s="55" t="s">
        <v>449</v>
      </c>
      <c r="G224" s="56"/>
      <c r="H224" s="99"/>
      <c r="I224" s="99"/>
      <c r="J224" s="99"/>
      <c r="K224" s="99"/>
      <c r="L224" s="102">
        <f>IF(T224=0,0,(IF(T224&lt;='Paramètres '!$B$5,0,ROUND(('Paramètres '!C$9*(MIN(T224,'Paramètres '!$B$10)-MIN(T224,'Paramètres '!$B$9))+'Paramètres '!C$10*(MIN(T224,'Paramètres '!$B$11)-MIN(T224,'Paramètres '!$B$10))+'Paramètres '!C$11*(MIN(T224,'Paramètres '!$B$12)-MIN(T224,'Paramètres '!$B$11))+'Paramètres '!C$12*(T224-MIN(T224,'Paramètres '!$B$12))),3))*H224/T224))</f>
        <v>0</v>
      </c>
      <c r="M224" s="102">
        <f>IF(U224=0,0,(IF(U224&lt;='Paramètres '!$B$5,0,ROUND(('Paramètres '!D$9*(MIN(U224,'Paramètres '!$B$10)-MIN(U224,'Paramètres '!$B$9))+'Paramètres '!D$10*(MIN(U224,'Paramètres '!$B$11)-MIN(U224,'Paramètres '!$B$10))+'Paramètres '!D$11*(MIN(U224,'Paramètres '!$B$12)-MIN(U224,'Paramètres '!$B$11))+'Paramètres '!D$12*(U224-MIN(U224,'Paramètres '!$B$12))),3))*I224/U224))</f>
        <v>0</v>
      </c>
      <c r="N224" s="102">
        <f>IF(V224=0,0,(IF(V224&lt;='Paramètres '!$B$5,0,ROUND(('Paramètres '!E$9*(MIN(V224,'Paramètres '!$B$10)-MIN(V224,'Paramètres '!$B$9))+'Paramètres '!E$10*(MIN(V224,'Paramètres '!$B$11)-MIN(V224,'Paramètres '!$B$10))+'Paramètres '!E$11*(MIN(V224,'Paramètres '!$B$12)-MIN(V224,'Paramètres '!$B$11))+'Paramètres '!E$12*(V224-MIN(V224,'Paramètres '!$B$12))),3))*J224/V224))</f>
        <v>0</v>
      </c>
      <c r="O224" s="102">
        <f>IF(W224=0,0,(IF(W224&lt;='Paramètres '!$B$5,0,ROUND(('Paramètres '!F$9*(MIN(W224,'Paramètres '!$B$10)-MIN(W224,'Paramètres '!$B$9))+'Paramètres '!F$10*(MIN(W224,'Paramètres '!$B$11)-MIN(W224,'Paramètres '!$B$10))+'Paramètres '!F$11*(MIN(W224,'Paramètres '!$B$12)-MIN(W224,'Paramètres '!$B$11))+'Paramètres '!F$12*(W224-MIN(W224,'Paramètres '!$B$12))),3))*K224/W224))</f>
        <v>0</v>
      </c>
      <c r="P224" s="103"/>
      <c r="Q224" s="103"/>
      <c r="R224" s="103"/>
      <c r="S224" s="103"/>
      <c r="T224" s="102">
        <f t="shared" si="525"/>
        <v>0</v>
      </c>
      <c r="U224" s="102">
        <f t="shared" si="526"/>
        <v>0</v>
      </c>
      <c r="V224" s="102">
        <f t="shared" si="527"/>
        <v>0</v>
      </c>
      <c r="W224" s="102">
        <f t="shared" si="528"/>
        <v>0</v>
      </c>
      <c r="X224" s="104">
        <f t="shared" si="529"/>
        <v>0</v>
      </c>
      <c r="Z224" s="52">
        <f t="shared" si="530"/>
        <v>0</v>
      </c>
      <c r="AA224" s="52">
        <f t="shared" si="531"/>
        <v>0</v>
      </c>
      <c r="AB224" s="52">
        <f t="shared" si="532"/>
        <v>0</v>
      </c>
      <c r="AC224" s="52">
        <f t="shared" si="533"/>
        <v>0</v>
      </c>
      <c r="AE224" s="52">
        <f t="shared" si="534"/>
        <v>0</v>
      </c>
      <c r="AF224" s="52">
        <f t="shared" si="535"/>
        <v>0</v>
      </c>
      <c r="AG224" s="52">
        <f t="shared" si="536"/>
        <v>0</v>
      </c>
      <c r="AH224" s="52">
        <f t="shared" si="537"/>
        <v>0</v>
      </c>
      <c r="AJ224" s="52">
        <f t="shared" si="538"/>
        <v>0</v>
      </c>
      <c r="AK224" s="52">
        <f t="shared" si="539"/>
        <v>0</v>
      </c>
      <c r="AL224" s="52">
        <f t="shared" si="540"/>
        <v>0</v>
      </c>
      <c r="AM224" s="52">
        <f t="shared" si="541"/>
        <v>0</v>
      </c>
      <c r="AO224" s="31">
        <v>1</v>
      </c>
    </row>
    <row r="225" spans="2:41" ht="54" x14ac:dyDescent="0.35">
      <c r="B225" s="184">
        <v>220</v>
      </c>
      <c r="C225" s="55" t="s">
        <v>450</v>
      </c>
      <c r="D225" s="50" t="s">
        <v>451</v>
      </c>
      <c r="E225" s="50" t="s">
        <v>167</v>
      </c>
      <c r="F225" s="253" t="s">
        <v>954</v>
      </c>
      <c r="G225" s="56"/>
      <c r="H225" s="99"/>
      <c r="I225" s="99"/>
      <c r="J225" s="99"/>
      <c r="K225" s="99"/>
      <c r="L225" s="102">
        <f>IF(T225=0,0,(IF(T225&lt;='Paramètres '!$B$5,0,ROUND(('Paramètres '!C$9*(MIN(T225,'Paramètres '!$B$10)-MIN(T225,'Paramètres '!$B$9))+'Paramètres '!C$10*(MIN(T225,'Paramètres '!$B$11)-MIN(T225,'Paramètres '!$B$10))+'Paramètres '!C$11*(MIN(T225,'Paramètres '!$B$12)-MIN(T225,'Paramètres '!$B$11))+'Paramètres '!C$12*(T225-MIN(T225,'Paramètres '!$B$12))),3))*H225/T225))</f>
        <v>0</v>
      </c>
      <c r="M225" s="102">
        <f>IF(U225=0,0,(IF(U225&lt;='Paramètres '!$B$5,0,ROUND(('Paramètres '!D$9*(MIN(U225,'Paramètres '!$B$10)-MIN(U225,'Paramètres '!$B$9))+'Paramètres '!D$10*(MIN(U225,'Paramètres '!$B$11)-MIN(U225,'Paramètres '!$B$10))+'Paramètres '!D$11*(MIN(U225,'Paramètres '!$B$12)-MIN(U225,'Paramètres '!$B$11))+'Paramètres '!D$12*(U225-MIN(U225,'Paramètres '!$B$12))),3))*I225/U225))</f>
        <v>0</v>
      </c>
      <c r="N225" s="102">
        <f>IF(V225=0,0,(IF(V225&lt;='Paramètres '!$B$5,0,ROUND(('Paramètres '!E$9*(MIN(V225,'Paramètres '!$B$10)-MIN(V225,'Paramètres '!$B$9))+'Paramètres '!E$10*(MIN(V225,'Paramètres '!$B$11)-MIN(V225,'Paramètres '!$B$10))+'Paramètres '!E$11*(MIN(V225,'Paramètres '!$B$12)-MIN(V225,'Paramètres '!$B$11))+'Paramètres '!E$12*(V225-MIN(V225,'Paramètres '!$B$12))),3))*J225/V225))</f>
        <v>0</v>
      </c>
      <c r="O225" s="102">
        <f>IF(W225=0,0,(IF(W225&lt;='Paramètres '!$B$5,0,ROUND(('Paramètres '!F$9*(MIN(W225,'Paramètres '!$B$10)-MIN(W225,'Paramètres '!$B$9))+'Paramètres '!F$10*(MIN(W225,'Paramètres '!$B$11)-MIN(W225,'Paramètres '!$B$10))+'Paramètres '!F$11*(MIN(W225,'Paramètres '!$B$12)-MIN(W225,'Paramètres '!$B$11))+'Paramètres '!F$12*(W225-MIN(W225,'Paramètres '!$B$12))),3))*K225/W225))</f>
        <v>0</v>
      </c>
      <c r="P225" s="103"/>
      <c r="Q225" s="103"/>
      <c r="R225" s="103"/>
      <c r="S225" s="103"/>
      <c r="T225" s="102">
        <f t="shared" si="525"/>
        <v>0</v>
      </c>
      <c r="U225" s="102">
        <f t="shared" si="526"/>
        <v>0</v>
      </c>
      <c r="V225" s="102">
        <f t="shared" si="527"/>
        <v>0</v>
      </c>
      <c r="W225" s="102">
        <f t="shared" si="528"/>
        <v>0</v>
      </c>
      <c r="X225" s="104">
        <f t="shared" si="529"/>
        <v>0</v>
      </c>
      <c r="Z225" s="52">
        <f t="shared" si="530"/>
        <v>0</v>
      </c>
      <c r="AA225" s="52">
        <f t="shared" si="531"/>
        <v>0</v>
      </c>
      <c r="AB225" s="52">
        <f t="shared" si="532"/>
        <v>0</v>
      </c>
      <c r="AC225" s="52">
        <f t="shared" si="533"/>
        <v>0</v>
      </c>
      <c r="AE225" s="52">
        <f t="shared" si="534"/>
        <v>0</v>
      </c>
      <c r="AF225" s="52">
        <f t="shared" si="535"/>
        <v>0</v>
      </c>
      <c r="AG225" s="52">
        <f t="shared" si="536"/>
        <v>0</v>
      </c>
      <c r="AH225" s="52">
        <f t="shared" si="537"/>
        <v>0</v>
      </c>
      <c r="AJ225" s="52">
        <f t="shared" si="538"/>
        <v>0</v>
      </c>
      <c r="AK225" s="52">
        <f t="shared" si="539"/>
        <v>0</v>
      </c>
      <c r="AL225" s="52">
        <f t="shared" si="540"/>
        <v>0</v>
      </c>
      <c r="AM225" s="52">
        <f t="shared" si="541"/>
        <v>0</v>
      </c>
      <c r="AO225" s="31">
        <v>1</v>
      </c>
    </row>
    <row r="226" spans="2:41" ht="63" customHeight="1" x14ac:dyDescent="0.35">
      <c r="B226" s="184">
        <v>221</v>
      </c>
      <c r="C226" s="55" t="s">
        <v>452</v>
      </c>
      <c r="D226" s="50" t="s">
        <v>453</v>
      </c>
      <c r="E226" s="50" t="s">
        <v>167</v>
      </c>
      <c r="F226" s="55" t="s">
        <v>454</v>
      </c>
      <c r="G226" s="56"/>
      <c r="H226" s="99"/>
      <c r="I226" s="99"/>
      <c r="J226" s="99"/>
      <c r="K226" s="99"/>
      <c r="L226" s="102">
        <f>IF(T226=0,0,(IF(T226&lt;='Paramètres '!$B$5,0,ROUND(('Paramètres '!C$9*(MIN(T226,'Paramètres '!$B$10)-MIN(T226,'Paramètres '!$B$9))+'Paramètres '!C$10*(MIN(T226,'Paramètres '!$B$11)-MIN(T226,'Paramètres '!$B$10))+'Paramètres '!C$11*(MIN(T226,'Paramètres '!$B$12)-MIN(T226,'Paramètres '!$B$11))+'Paramètres '!C$12*(T226-MIN(T226,'Paramètres '!$B$12))),3))*H226/T226))</f>
        <v>0</v>
      </c>
      <c r="M226" s="102">
        <f>IF(U226=0,0,(IF(U226&lt;='Paramètres '!$B$5,0,ROUND(('Paramètres '!D$9*(MIN(U226,'Paramètres '!$B$10)-MIN(U226,'Paramètres '!$B$9))+'Paramètres '!D$10*(MIN(U226,'Paramètres '!$B$11)-MIN(U226,'Paramètres '!$B$10))+'Paramètres '!D$11*(MIN(U226,'Paramètres '!$B$12)-MIN(U226,'Paramètres '!$B$11))+'Paramètres '!D$12*(U226-MIN(U226,'Paramètres '!$B$12))),3))*I226/U226))</f>
        <v>0</v>
      </c>
      <c r="N226" s="102">
        <f>IF(V226=0,0,(IF(V226&lt;='Paramètres '!$B$5,0,ROUND(('Paramètres '!E$9*(MIN(V226,'Paramètres '!$B$10)-MIN(V226,'Paramètres '!$B$9))+'Paramètres '!E$10*(MIN(V226,'Paramètres '!$B$11)-MIN(V226,'Paramètres '!$B$10))+'Paramètres '!E$11*(MIN(V226,'Paramètres '!$B$12)-MIN(V226,'Paramètres '!$B$11))+'Paramètres '!E$12*(V226-MIN(V226,'Paramètres '!$B$12))),3))*J226/V226))</f>
        <v>0</v>
      </c>
      <c r="O226" s="102">
        <f>IF(W226=0,0,(IF(W226&lt;='Paramètres '!$B$5,0,ROUND(('Paramètres '!F$9*(MIN(W226,'Paramètres '!$B$10)-MIN(W226,'Paramètres '!$B$9))+'Paramètres '!F$10*(MIN(W226,'Paramètres '!$B$11)-MIN(W226,'Paramètres '!$B$10))+'Paramètres '!F$11*(MIN(W226,'Paramètres '!$B$12)-MIN(W226,'Paramètres '!$B$11))+'Paramètres '!F$12*(W226-MIN(W226,'Paramètres '!$B$12))),3))*K226/W226))</f>
        <v>0</v>
      </c>
      <c r="P226" s="103"/>
      <c r="Q226" s="103"/>
      <c r="R226" s="103"/>
      <c r="S226" s="103"/>
      <c r="T226" s="102">
        <f t="shared" si="525"/>
        <v>0</v>
      </c>
      <c r="U226" s="102">
        <f t="shared" si="526"/>
        <v>0</v>
      </c>
      <c r="V226" s="102">
        <f t="shared" si="527"/>
        <v>0</v>
      </c>
      <c r="W226" s="102">
        <f t="shared" si="528"/>
        <v>0</v>
      </c>
      <c r="X226" s="104">
        <f t="shared" si="529"/>
        <v>0</v>
      </c>
      <c r="Z226" s="52">
        <f t="shared" si="530"/>
        <v>0</v>
      </c>
      <c r="AA226" s="52">
        <f t="shared" si="531"/>
        <v>0</v>
      </c>
      <c r="AB226" s="52">
        <f t="shared" si="532"/>
        <v>0</v>
      </c>
      <c r="AC226" s="52">
        <f t="shared" si="533"/>
        <v>0</v>
      </c>
      <c r="AE226" s="52">
        <f t="shared" si="534"/>
        <v>0</v>
      </c>
      <c r="AF226" s="52">
        <f t="shared" si="535"/>
        <v>0</v>
      </c>
      <c r="AG226" s="52">
        <f t="shared" si="536"/>
        <v>0</v>
      </c>
      <c r="AH226" s="52">
        <f t="shared" si="537"/>
        <v>0</v>
      </c>
      <c r="AJ226" s="52">
        <f t="shared" si="538"/>
        <v>0</v>
      </c>
      <c r="AK226" s="52">
        <f t="shared" si="539"/>
        <v>0</v>
      </c>
      <c r="AL226" s="52">
        <f t="shared" si="540"/>
        <v>0</v>
      </c>
      <c r="AM226" s="52">
        <f t="shared" si="541"/>
        <v>0</v>
      </c>
      <c r="AO226" s="31">
        <v>1</v>
      </c>
    </row>
    <row r="227" spans="2:41" ht="78" customHeight="1" x14ac:dyDescent="0.35">
      <c r="B227" s="184">
        <v>222</v>
      </c>
      <c r="C227" s="55" t="s">
        <v>455</v>
      </c>
      <c r="D227" s="50" t="s">
        <v>456</v>
      </c>
      <c r="E227" s="50" t="s">
        <v>173</v>
      </c>
      <c r="F227" s="55" t="s">
        <v>457</v>
      </c>
      <c r="G227" s="56"/>
      <c r="H227" s="99"/>
      <c r="I227" s="99"/>
      <c r="J227" s="99"/>
      <c r="K227" s="99"/>
      <c r="L227" s="102">
        <f>IF(T227=0,0,(IF(T227&lt;='Paramètres '!$B$5,0,ROUND(('Paramètres '!C$9*(MIN(T227,'Paramètres '!$B$10)-MIN(T227,'Paramètres '!$B$9))+'Paramètres '!C$10*(MIN(T227,'Paramètres '!$B$11)-MIN(T227,'Paramètres '!$B$10))+'Paramètres '!C$11*(MIN(T227,'Paramètres '!$B$12)-MIN(T227,'Paramètres '!$B$11))+'Paramètres '!C$12*(T227-MIN(T227,'Paramètres '!$B$12))),3))*H227/T227))</f>
        <v>0</v>
      </c>
      <c r="M227" s="102">
        <f>IF(U227=0,0,(IF(U227&lt;='Paramètres '!$B$5,0,ROUND(('Paramètres '!D$9*(MIN(U227,'Paramètres '!$B$10)-MIN(U227,'Paramètres '!$B$9))+'Paramètres '!D$10*(MIN(U227,'Paramètres '!$B$11)-MIN(U227,'Paramètres '!$B$10))+'Paramètres '!D$11*(MIN(U227,'Paramètres '!$B$12)-MIN(U227,'Paramètres '!$B$11))+'Paramètres '!D$12*(U227-MIN(U227,'Paramètres '!$B$12))),3))*I227/U227))</f>
        <v>0</v>
      </c>
      <c r="N227" s="102">
        <f>IF(V227=0,0,(IF(V227&lt;='Paramètres '!$B$5,0,ROUND(('Paramètres '!E$9*(MIN(V227,'Paramètres '!$B$10)-MIN(V227,'Paramètres '!$B$9))+'Paramètres '!E$10*(MIN(V227,'Paramètres '!$B$11)-MIN(V227,'Paramètres '!$B$10))+'Paramètres '!E$11*(MIN(V227,'Paramètres '!$B$12)-MIN(V227,'Paramètres '!$B$11))+'Paramètres '!E$12*(V227-MIN(V227,'Paramètres '!$B$12))),3))*J227/V227))</f>
        <v>0</v>
      </c>
      <c r="O227" s="102">
        <f>IF(W227=0,0,(IF(W227&lt;='Paramètres '!$B$5,0,ROUND(('Paramètres '!F$9*(MIN(W227,'Paramètres '!$B$10)-MIN(W227,'Paramètres '!$B$9))+'Paramètres '!F$10*(MIN(W227,'Paramètres '!$B$11)-MIN(W227,'Paramètres '!$B$10))+'Paramètres '!F$11*(MIN(W227,'Paramètres '!$B$12)-MIN(W227,'Paramètres '!$B$11))+'Paramètres '!F$12*(W227-MIN(W227,'Paramètres '!$B$12))),3))*K227/W227))</f>
        <v>0</v>
      </c>
      <c r="P227" s="103"/>
      <c r="Q227" s="103"/>
      <c r="R227" s="103"/>
      <c r="S227" s="103"/>
      <c r="T227" s="102">
        <f t="shared" si="525"/>
        <v>0</v>
      </c>
      <c r="U227" s="102">
        <f t="shared" si="526"/>
        <v>0</v>
      </c>
      <c r="V227" s="102">
        <f t="shared" si="527"/>
        <v>0</v>
      </c>
      <c r="W227" s="102">
        <f t="shared" si="528"/>
        <v>0</v>
      </c>
      <c r="X227" s="104">
        <f t="shared" si="529"/>
        <v>0</v>
      </c>
      <c r="Z227" s="52">
        <f t="shared" si="530"/>
        <v>0</v>
      </c>
      <c r="AA227" s="52">
        <f t="shared" si="531"/>
        <v>0</v>
      </c>
      <c r="AB227" s="52">
        <f t="shared" si="532"/>
        <v>0</v>
      </c>
      <c r="AC227" s="52">
        <f t="shared" si="533"/>
        <v>0</v>
      </c>
      <c r="AE227" s="52">
        <f t="shared" si="534"/>
        <v>0</v>
      </c>
      <c r="AF227" s="52">
        <f t="shared" si="535"/>
        <v>0</v>
      </c>
      <c r="AG227" s="52">
        <f t="shared" si="536"/>
        <v>0</v>
      </c>
      <c r="AH227" s="52">
        <f t="shared" si="537"/>
        <v>0</v>
      </c>
      <c r="AJ227" s="52">
        <f t="shared" si="538"/>
        <v>0</v>
      </c>
      <c r="AK227" s="52">
        <f t="shared" si="539"/>
        <v>0</v>
      </c>
      <c r="AL227" s="52">
        <f t="shared" si="540"/>
        <v>0</v>
      </c>
      <c r="AM227" s="52">
        <f t="shared" si="541"/>
        <v>0</v>
      </c>
      <c r="AO227" s="31">
        <v>1</v>
      </c>
    </row>
    <row r="228" spans="2:41" ht="50.1" customHeight="1" x14ac:dyDescent="0.35">
      <c r="B228" s="184">
        <v>223</v>
      </c>
      <c r="C228" s="55" t="s">
        <v>232</v>
      </c>
      <c r="D228" s="50" t="s">
        <v>233</v>
      </c>
      <c r="E228" s="50" t="s">
        <v>298</v>
      </c>
      <c r="F228" s="55" t="s">
        <v>458</v>
      </c>
      <c r="G228" s="56"/>
      <c r="H228" s="99"/>
      <c r="I228" s="99"/>
      <c r="J228" s="99"/>
      <c r="K228" s="99"/>
      <c r="L228" s="102">
        <f>IF(T228=0,0,(IF(T228&lt;='Paramètres '!$B$5,0,ROUND(('Paramètres '!C$9*(MIN(T228,'Paramètres '!$B$10)-MIN(T228,'Paramètres '!$B$9))+'Paramètres '!C$10*(MIN(T228,'Paramètres '!$B$11)-MIN(T228,'Paramètres '!$B$10))+'Paramètres '!C$11*(MIN(T228,'Paramètres '!$B$12)-MIN(T228,'Paramètres '!$B$11))+'Paramètres '!C$12*(T228-MIN(T228,'Paramètres '!$B$12))),3))*H228/T228))</f>
        <v>0</v>
      </c>
      <c r="M228" s="102">
        <f>IF(U228=0,0,(IF(U228&lt;='Paramètres '!$B$5,0,ROUND(('Paramètres '!D$9*(MIN(U228,'Paramètres '!$B$10)-MIN(U228,'Paramètres '!$B$9))+'Paramètres '!D$10*(MIN(U228,'Paramètres '!$B$11)-MIN(U228,'Paramètres '!$B$10))+'Paramètres '!D$11*(MIN(U228,'Paramètres '!$B$12)-MIN(U228,'Paramètres '!$B$11))+'Paramètres '!D$12*(U228-MIN(U228,'Paramètres '!$B$12))),3))*I228/U228))</f>
        <v>0</v>
      </c>
      <c r="N228" s="102">
        <f>IF(V228=0,0,(IF(V228&lt;='Paramètres '!$B$5,0,ROUND(('Paramètres '!E$9*(MIN(V228,'Paramètres '!$B$10)-MIN(V228,'Paramètres '!$B$9))+'Paramètres '!E$10*(MIN(V228,'Paramètres '!$B$11)-MIN(V228,'Paramètres '!$B$10))+'Paramètres '!E$11*(MIN(V228,'Paramètres '!$B$12)-MIN(V228,'Paramètres '!$B$11))+'Paramètres '!E$12*(V228-MIN(V228,'Paramètres '!$B$12))),3))*J228/V228))</f>
        <v>0</v>
      </c>
      <c r="O228" s="102">
        <f>IF(W228=0,0,(IF(W228&lt;='Paramètres '!$B$5,0,ROUND(('Paramètres '!F$9*(MIN(W228,'Paramètres '!$B$10)-MIN(W228,'Paramètres '!$B$9))+'Paramètres '!F$10*(MIN(W228,'Paramètres '!$B$11)-MIN(W228,'Paramètres '!$B$10))+'Paramètres '!F$11*(MIN(W228,'Paramètres '!$B$12)-MIN(W228,'Paramètres '!$B$11))+'Paramètres '!F$12*(W228-MIN(W228,'Paramètres '!$B$12))),3))*K228/W228))</f>
        <v>0</v>
      </c>
      <c r="P228" s="103"/>
      <c r="Q228" s="103"/>
      <c r="R228" s="103"/>
      <c r="S228" s="103"/>
      <c r="T228" s="102">
        <f t="shared" si="525"/>
        <v>0</v>
      </c>
      <c r="U228" s="102">
        <f t="shared" si="526"/>
        <v>0</v>
      </c>
      <c r="V228" s="102">
        <f t="shared" si="527"/>
        <v>0</v>
      </c>
      <c r="W228" s="102">
        <f t="shared" si="528"/>
        <v>0</v>
      </c>
      <c r="X228" s="104">
        <f t="shared" si="529"/>
        <v>0</v>
      </c>
      <c r="Z228" s="52">
        <f t="shared" si="530"/>
        <v>0</v>
      </c>
      <c r="AA228" s="52">
        <f t="shared" si="531"/>
        <v>0</v>
      </c>
      <c r="AB228" s="52">
        <f t="shared" si="532"/>
        <v>0</v>
      </c>
      <c r="AC228" s="52">
        <f t="shared" si="533"/>
        <v>0</v>
      </c>
      <c r="AE228" s="52">
        <f t="shared" si="534"/>
        <v>0</v>
      </c>
      <c r="AF228" s="52">
        <f t="shared" si="535"/>
        <v>0</v>
      </c>
      <c r="AG228" s="52">
        <f t="shared" si="536"/>
        <v>0</v>
      </c>
      <c r="AH228" s="52">
        <f t="shared" si="537"/>
        <v>0</v>
      </c>
      <c r="AJ228" s="52">
        <f t="shared" si="538"/>
        <v>0</v>
      </c>
      <c r="AK228" s="52">
        <f t="shared" si="539"/>
        <v>0</v>
      </c>
      <c r="AL228" s="52">
        <f t="shared" si="540"/>
        <v>0</v>
      </c>
      <c r="AM228" s="52">
        <f t="shared" si="541"/>
        <v>0</v>
      </c>
      <c r="AO228" s="31">
        <v>1</v>
      </c>
    </row>
    <row r="229" spans="2:41" ht="50.1" customHeight="1" x14ac:dyDescent="0.35">
      <c r="B229" s="184">
        <v>224</v>
      </c>
      <c r="C229" s="55" t="s">
        <v>459</v>
      </c>
      <c r="D229" s="50" t="s">
        <v>460</v>
      </c>
      <c r="E229" s="50" t="s">
        <v>187</v>
      </c>
      <c r="F229" s="55" t="s">
        <v>461</v>
      </c>
      <c r="G229" s="56"/>
      <c r="H229" s="99"/>
      <c r="I229" s="99"/>
      <c r="J229" s="99"/>
      <c r="K229" s="99"/>
      <c r="L229" s="102">
        <f>IF(T229=0,0,(IF(T229&lt;='Paramètres '!$B$5,0,ROUND(('Paramètres '!C$9*(MIN(T229,'Paramètres '!$B$10)-MIN(T229,'Paramètres '!$B$9))+'Paramètres '!C$10*(MIN(T229,'Paramètres '!$B$11)-MIN(T229,'Paramètres '!$B$10))+'Paramètres '!C$11*(MIN(T229,'Paramètres '!$B$12)-MIN(T229,'Paramètres '!$B$11))+'Paramètres '!C$12*(T229-MIN(T229,'Paramètres '!$B$12))),3))*H229/T229))</f>
        <v>0</v>
      </c>
      <c r="M229" s="102">
        <f>IF(U229=0,0,(IF(U229&lt;='Paramètres '!$B$5,0,ROUND(('Paramètres '!D$9*(MIN(U229,'Paramètres '!$B$10)-MIN(U229,'Paramètres '!$B$9))+'Paramètres '!D$10*(MIN(U229,'Paramètres '!$B$11)-MIN(U229,'Paramètres '!$B$10))+'Paramètres '!D$11*(MIN(U229,'Paramètres '!$B$12)-MIN(U229,'Paramètres '!$B$11))+'Paramètres '!D$12*(U229-MIN(U229,'Paramètres '!$B$12))),3))*I229/U229))</f>
        <v>0</v>
      </c>
      <c r="N229" s="102">
        <f>IF(V229=0,0,(IF(V229&lt;='Paramètres '!$B$5,0,ROUND(('Paramètres '!E$9*(MIN(V229,'Paramètres '!$B$10)-MIN(V229,'Paramètres '!$B$9))+'Paramètres '!E$10*(MIN(V229,'Paramètres '!$B$11)-MIN(V229,'Paramètres '!$B$10))+'Paramètres '!E$11*(MIN(V229,'Paramètres '!$B$12)-MIN(V229,'Paramètres '!$B$11))+'Paramètres '!E$12*(V229-MIN(V229,'Paramètres '!$B$12))),3))*J229/V229))</f>
        <v>0</v>
      </c>
      <c r="O229" s="102">
        <f>IF(W229=0,0,(IF(W229&lt;='Paramètres '!$B$5,0,ROUND(('Paramètres '!F$9*(MIN(W229,'Paramètres '!$B$10)-MIN(W229,'Paramètres '!$B$9))+'Paramètres '!F$10*(MIN(W229,'Paramètres '!$B$11)-MIN(W229,'Paramètres '!$B$10))+'Paramètres '!F$11*(MIN(W229,'Paramètres '!$B$12)-MIN(W229,'Paramètres '!$B$11))+'Paramètres '!F$12*(W229-MIN(W229,'Paramètres '!$B$12))),3))*K229/W229))</f>
        <v>0</v>
      </c>
      <c r="P229" s="103"/>
      <c r="Q229" s="103"/>
      <c r="R229" s="103"/>
      <c r="S229" s="103"/>
      <c r="T229" s="102">
        <f t="shared" si="525"/>
        <v>0</v>
      </c>
      <c r="U229" s="102">
        <f t="shared" si="526"/>
        <v>0</v>
      </c>
      <c r="V229" s="102">
        <f t="shared" si="527"/>
        <v>0</v>
      </c>
      <c r="W229" s="102">
        <f t="shared" si="528"/>
        <v>0</v>
      </c>
      <c r="X229" s="104">
        <f t="shared" si="529"/>
        <v>0</v>
      </c>
      <c r="Z229" s="52">
        <f t="shared" si="530"/>
        <v>0</v>
      </c>
      <c r="AA229" s="52">
        <f t="shared" si="531"/>
        <v>0</v>
      </c>
      <c r="AB229" s="52">
        <f t="shared" si="532"/>
        <v>0</v>
      </c>
      <c r="AC229" s="52">
        <f t="shared" si="533"/>
        <v>0</v>
      </c>
      <c r="AE229" s="52">
        <f t="shared" si="534"/>
        <v>0</v>
      </c>
      <c r="AF229" s="52">
        <f t="shared" si="535"/>
        <v>0</v>
      </c>
      <c r="AG229" s="52">
        <f t="shared" si="536"/>
        <v>0</v>
      </c>
      <c r="AH229" s="52">
        <f t="shared" si="537"/>
        <v>0</v>
      </c>
      <c r="AJ229" s="52">
        <f t="shared" si="538"/>
        <v>0</v>
      </c>
      <c r="AK229" s="52">
        <f t="shared" si="539"/>
        <v>0</v>
      </c>
      <c r="AL229" s="52">
        <f t="shared" si="540"/>
        <v>0</v>
      </c>
      <c r="AM229" s="52">
        <f t="shared" si="541"/>
        <v>0</v>
      </c>
      <c r="AO229" s="31">
        <v>1</v>
      </c>
    </row>
    <row r="230" spans="2:41" ht="60.75" customHeight="1" x14ac:dyDescent="0.35">
      <c r="B230" s="184">
        <v>225</v>
      </c>
      <c r="C230" s="55" t="s">
        <v>462</v>
      </c>
      <c r="D230" s="50" t="s">
        <v>463</v>
      </c>
      <c r="E230" s="50" t="s">
        <v>187</v>
      </c>
      <c r="F230" s="55" t="s">
        <v>464</v>
      </c>
      <c r="G230" s="56"/>
      <c r="H230" s="99"/>
      <c r="I230" s="99"/>
      <c r="J230" s="99"/>
      <c r="K230" s="99"/>
      <c r="L230" s="102">
        <f>IF(T230=0,0,(IF(T230&lt;='Paramètres '!$B$5,0,ROUND(('Paramètres '!C$9*(MIN(T230,'Paramètres '!$B$10)-MIN(T230,'Paramètres '!$B$9))+'Paramètres '!C$10*(MIN(T230,'Paramètres '!$B$11)-MIN(T230,'Paramètres '!$B$10))+'Paramètres '!C$11*(MIN(T230,'Paramètres '!$B$12)-MIN(T230,'Paramètres '!$B$11))+'Paramètres '!C$12*(T230-MIN(T230,'Paramètres '!$B$12))),3))*H230/T230))</f>
        <v>0</v>
      </c>
      <c r="M230" s="102">
        <f>IF(U230=0,0,(IF(U230&lt;='Paramètres '!$B$5,0,ROUND(('Paramètres '!D$9*(MIN(U230,'Paramètres '!$B$10)-MIN(U230,'Paramètres '!$B$9))+'Paramètres '!D$10*(MIN(U230,'Paramètres '!$B$11)-MIN(U230,'Paramètres '!$B$10))+'Paramètres '!D$11*(MIN(U230,'Paramètres '!$B$12)-MIN(U230,'Paramètres '!$B$11))+'Paramètres '!D$12*(U230-MIN(U230,'Paramètres '!$B$12))),3))*I230/U230))</f>
        <v>0</v>
      </c>
      <c r="N230" s="102">
        <f>IF(V230=0,0,(IF(V230&lt;='Paramètres '!$B$5,0,ROUND(('Paramètres '!E$9*(MIN(V230,'Paramètres '!$B$10)-MIN(V230,'Paramètres '!$B$9))+'Paramètres '!E$10*(MIN(V230,'Paramètres '!$B$11)-MIN(V230,'Paramètres '!$B$10))+'Paramètres '!E$11*(MIN(V230,'Paramètres '!$B$12)-MIN(V230,'Paramètres '!$B$11))+'Paramètres '!E$12*(V230-MIN(V230,'Paramètres '!$B$12))),3))*J230/V230))</f>
        <v>0</v>
      </c>
      <c r="O230" s="102">
        <f>IF(W230=0,0,(IF(W230&lt;='Paramètres '!$B$5,0,ROUND(('Paramètres '!F$9*(MIN(W230,'Paramètres '!$B$10)-MIN(W230,'Paramètres '!$B$9))+'Paramètres '!F$10*(MIN(W230,'Paramètres '!$B$11)-MIN(W230,'Paramètres '!$B$10))+'Paramètres '!F$11*(MIN(W230,'Paramètres '!$B$12)-MIN(W230,'Paramètres '!$B$11))+'Paramètres '!F$12*(W230-MIN(W230,'Paramètres '!$B$12))),3))*K230/W230))</f>
        <v>0</v>
      </c>
      <c r="P230" s="103"/>
      <c r="Q230" s="103"/>
      <c r="R230" s="103"/>
      <c r="S230" s="103"/>
      <c r="T230" s="102">
        <f t="shared" si="525"/>
        <v>0</v>
      </c>
      <c r="U230" s="102">
        <f t="shared" si="526"/>
        <v>0</v>
      </c>
      <c r="V230" s="102">
        <f t="shared" si="527"/>
        <v>0</v>
      </c>
      <c r="W230" s="102">
        <f t="shared" si="528"/>
        <v>0</v>
      </c>
      <c r="X230" s="104">
        <f t="shared" si="529"/>
        <v>0</v>
      </c>
      <c r="Z230" s="52">
        <f t="shared" si="530"/>
        <v>0</v>
      </c>
      <c r="AA230" s="52">
        <f t="shared" si="531"/>
        <v>0</v>
      </c>
      <c r="AB230" s="52">
        <f t="shared" si="532"/>
        <v>0</v>
      </c>
      <c r="AC230" s="52">
        <f t="shared" si="533"/>
        <v>0</v>
      </c>
      <c r="AE230" s="52">
        <f t="shared" si="534"/>
        <v>0</v>
      </c>
      <c r="AF230" s="52">
        <f t="shared" si="535"/>
        <v>0</v>
      </c>
      <c r="AG230" s="52">
        <f t="shared" si="536"/>
        <v>0</v>
      </c>
      <c r="AH230" s="52">
        <f t="shared" si="537"/>
        <v>0</v>
      </c>
      <c r="AJ230" s="52">
        <f t="shared" si="538"/>
        <v>0</v>
      </c>
      <c r="AK230" s="52">
        <f t="shared" si="539"/>
        <v>0</v>
      </c>
      <c r="AL230" s="52">
        <f t="shared" si="540"/>
        <v>0</v>
      </c>
      <c r="AM230" s="52">
        <f t="shared" si="541"/>
        <v>0</v>
      </c>
      <c r="AO230" s="31">
        <v>1</v>
      </c>
    </row>
    <row r="231" spans="2:41" ht="63" customHeight="1" x14ac:dyDescent="0.35">
      <c r="B231" s="184">
        <v>226</v>
      </c>
      <c r="C231" s="55" t="s">
        <v>465</v>
      </c>
      <c r="D231" s="50" t="s">
        <v>466</v>
      </c>
      <c r="E231" s="50" t="s">
        <v>187</v>
      </c>
      <c r="F231" s="55" t="s">
        <v>955</v>
      </c>
      <c r="G231" s="56"/>
      <c r="H231" s="99"/>
      <c r="I231" s="99"/>
      <c r="J231" s="99"/>
      <c r="K231" s="99"/>
      <c r="L231" s="102">
        <f>IF(T231=0,0,(IF(T231&lt;='Paramètres '!$B$5,0,ROUND(('Paramètres '!C$9*(MIN(T231,'Paramètres '!$B$10)-MIN(T231,'Paramètres '!$B$9))+'Paramètres '!C$10*(MIN(T231,'Paramètres '!$B$11)-MIN(T231,'Paramètres '!$B$10))+'Paramètres '!C$11*(MIN(T231,'Paramètres '!$B$12)-MIN(T231,'Paramètres '!$B$11))+'Paramètres '!C$12*(T231-MIN(T231,'Paramètres '!$B$12))),3))*H231/T231))</f>
        <v>0</v>
      </c>
      <c r="M231" s="102">
        <f>IF(U231=0,0,(IF(U231&lt;='Paramètres '!$B$5,0,ROUND(('Paramètres '!D$9*(MIN(U231,'Paramètres '!$B$10)-MIN(U231,'Paramètres '!$B$9))+'Paramètres '!D$10*(MIN(U231,'Paramètres '!$B$11)-MIN(U231,'Paramètres '!$B$10))+'Paramètres '!D$11*(MIN(U231,'Paramètres '!$B$12)-MIN(U231,'Paramètres '!$B$11))+'Paramètres '!D$12*(U231-MIN(U231,'Paramètres '!$B$12))),3))*I231/U231))</f>
        <v>0</v>
      </c>
      <c r="N231" s="102">
        <f>IF(V231=0,0,(IF(V231&lt;='Paramètres '!$B$5,0,ROUND(('Paramètres '!E$9*(MIN(V231,'Paramètres '!$B$10)-MIN(V231,'Paramètres '!$B$9))+'Paramètres '!E$10*(MIN(V231,'Paramètres '!$B$11)-MIN(V231,'Paramètres '!$B$10))+'Paramètres '!E$11*(MIN(V231,'Paramètres '!$B$12)-MIN(V231,'Paramètres '!$B$11))+'Paramètres '!E$12*(V231-MIN(V231,'Paramètres '!$B$12))),3))*J231/V231))</f>
        <v>0</v>
      </c>
      <c r="O231" s="102">
        <f>IF(W231=0,0,(IF(W231&lt;='Paramètres '!$B$5,0,ROUND(('Paramètres '!F$9*(MIN(W231,'Paramètres '!$B$10)-MIN(W231,'Paramètres '!$B$9))+'Paramètres '!F$10*(MIN(W231,'Paramètres '!$B$11)-MIN(W231,'Paramètres '!$B$10))+'Paramètres '!F$11*(MIN(W231,'Paramètres '!$B$12)-MIN(W231,'Paramètres '!$B$11))+'Paramètres '!F$12*(W231-MIN(W231,'Paramètres '!$B$12))),3))*K231/W231))</f>
        <v>0</v>
      </c>
      <c r="P231" s="103"/>
      <c r="Q231" s="103"/>
      <c r="R231" s="103"/>
      <c r="S231" s="103"/>
      <c r="T231" s="102">
        <f t="shared" si="525"/>
        <v>0</v>
      </c>
      <c r="U231" s="102">
        <f t="shared" si="526"/>
        <v>0</v>
      </c>
      <c r="V231" s="102">
        <f t="shared" si="527"/>
        <v>0</v>
      </c>
      <c r="W231" s="102">
        <f t="shared" si="528"/>
        <v>0</v>
      </c>
      <c r="X231" s="104">
        <f t="shared" si="529"/>
        <v>0</v>
      </c>
      <c r="Z231" s="52">
        <f t="shared" si="530"/>
        <v>0</v>
      </c>
      <c r="AA231" s="52">
        <f t="shared" si="531"/>
        <v>0</v>
      </c>
      <c r="AB231" s="52">
        <f t="shared" si="532"/>
        <v>0</v>
      </c>
      <c r="AC231" s="52">
        <f t="shared" si="533"/>
        <v>0</v>
      </c>
      <c r="AE231" s="52">
        <f t="shared" si="534"/>
        <v>0</v>
      </c>
      <c r="AF231" s="52">
        <f t="shared" si="535"/>
        <v>0</v>
      </c>
      <c r="AG231" s="52">
        <f t="shared" si="536"/>
        <v>0</v>
      </c>
      <c r="AH231" s="52">
        <f t="shared" si="537"/>
        <v>0</v>
      </c>
      <c r="AJ231" s="52">
        <f t="shared" si="538"/>
        <v>0</v>
      </c>
      <c r="AK231" s="52">
        <f t="shared" si="539"/>
        <v>0</v>
      </c>
      <c r="AL231" s="52">
        <f t="shared" si="540"/>
        <v>0</v>
      </c>
      <c r="AM231" s="52">
        <f t="shared" si="541"/>
        <v>0</v>
      </c>
      <c r="AO231" s="31">
        <v>1</v>
      </c>
    </row>
    <row r="232" spans="2:41" ht="56.25" customHeight="1" x14ac:dyDescent="0.35">
      <c r="B232" s="184">
        <v>227</v>
      </c>
      <c r="C232" s="55" t="s">
        <v>467</v>
      </c>
      <c r="D232" s="50" t="s">
        <v>468</v>
      </c>
      <c r="E232" s="50" t="s">
        <v>187</v>
      </c>
      <c r="F232" s="55" t="s">
        <v>469</v>
      </c>
      <c r="G232" s="56"/>
      <c r="H232" s="99"/>
      <c r="I232" s="99"/>
      <c r="J232" s="99"/>
      <c r="K232" s="99"/>
      <c r="L232" s="102">
        <f>IF(T232=0,0,(IF(T232&lt;='Paramètres '!$B$5,0,ROUND(('Paramètres '!C$9*(MIN(T232,'Paramètres '!$B$10)-MIN(T232,'Paramètres '!$B$9))+'Paramètres '!C$10*(MIN(T232,'Paramètres '!$B$11)-MIN(T232,'Paramètres '!$B$10))+'Paramètres '!C$11*(MIN(T232,'Paramètres '!$B$12)-MIN(T232,'Paramètres '!$B$11))+'Paramètres '!C$12*(T232-MIN(T232,'Paramètres '!$B$12))),3))*H232/T232))</f>
        <v>0</v>
      </c>
      <c r="M232" s="102">
        <f>IF(U232=0,0,(IF(U232&lt;='Paramètres '!$B$5,0,ROUND(('Paramètres '!D$9*(MIN(U232,'Paramètres '!$B$10)-MIN(U232,'Paramètres '!$B$9))+'Paramètres '!D$10*(MIN(U232,'Paramètres '!$B$11)-MIN(U232,'Paramètres '!$B$10))+'Paramètres '!D$11*(MIN(U232,'Paramètres '!$B$12)-MIN(U232,'Paramètres '!$B$11))+'Paramètres '!D$12*(U232-MIN(U232,'Paramètres '!$B$12))),3))*I232/U232))</f>
        <v>0</v>
      </c>
      <c r="N232" s="102">
        <f>IF(V232=0,0,(IF(V232&lt;='Paramètres '!$B$5,0,ROUND(('Paramètres '!E$9*(MIN(V232,'Paramètres '!$B$10)-MIN(V232,'Paramètres '!$B$9))+'Paramètres '!E$10*(MIN(V232,'Paramètres '!$B$11)-MIN(V232,'Paramètres '!$B$10))+'Paramètres '!E$11*(MIN(V232,'Paramètres '!$B$12)-MIN(V232,'Paramètres '!$B$11))+'Paramètres '!E$12*(V232-MIN(V232,'Paramètres '!$B$12))),3))*J232/V232))</f>
        <v>0</v>
      </c>
      <c r="O232" s="102">
        <f>IF(W232=0,0,(IF(W232&lt;='Paramètres '!$B$5,0,ROUND(('Paramètres '!F$9*(MIN(W232,'Paramètres '!$B$10)-MIN(W232,'Paramètres '!$B$9))+'Paramètres '!F$10*(MIN(W232,'Paramètres '!$B$11)-MIN(W232,'Paramètres '!$B$10))+'Paramètres '!F$11*(MIN(W232,'Paramètres '!$B$12)-MIN(W232,'Paramètres '!$B$11))+'Paramètres '!F$12*(W232-MIN(W232,'Paramètres '!$B$12))),3))*K232/W232))</f>
        <v>0</v>
      </c>
      <c r="P232" s="103"/>
      <c r="Q232" s="103"/>
      <c r="R232" s="103"/>
      <c r="S232" s="103"/>
      <c r="T232" s="102">
        <f t="shared" si="525"/>
        <v>0</v>
      </c>
      <c r="U232" s="102">
        <f t="shared" si="526"/>
        <v>0</v>
      </c>
      <c r="V232" s="102">
        <f t="shared" si="527"/>
        <v>0</v>
      </c>
      <c r="W232" s="102">
        <f t="shared" si="528"/>
        <v>0</v>
      </c>
      <c r="X232" s="104">
        <f t="shared" si="529"/>
        <v>0</v>
      </c>
      <c r="Z232" s="52">
        <f t="shared" si="530"/>
        <v>0</v>
      </c>
      <c r="AA232" s="52">
        <f t="shared" si="531"/>
        <v>0</v>
      </c>
      <c r="AB232" s="52">
        <f t="shared" si="532"/>
        <v>0</v>
      </c>
      <c r="AC232" s="52">
        <f t="shared" si="533"/>
        <v>0</v>
      </c>
      <c r="AE232" s="52">
        <f t="shared" si="534"/>
        <v>0</v>
      </c>
      <c r="AF232" s="52">
        <f t="shared" si="535"/>
        <v>0</v>
      </c>
      <c r="AG232" s="52">
        <f t="shared" si="536"/>
        <v>0</v>
      </c>
      <c r="AH232" s="52">
        <f t="shared" si="537"/>
        <v>0</v>
      </c>
      <c r="AJ232" s="52">
        <f t="shared" si="538"/>
        <v>0</v>
      </c>
      <c r="AK232" s="52">
        <f t="shared" si="539"/>
        <v>0</v>
      </c>
      <c r="AL232" s="52">
        <f t="shared" si="540"/>
        <v>0</v>
      </c>
      <c r="AM232" s="52">
        <f t="shared" si="541"/>
        <v>0</v>
      </c>
      <c r="AO232" s="31">
        <v>1</v>
      </c>
    </row>
    <row r="233" spans="2:41" ht="64.5" customHeight="1" x14ac:dyDescent="0.35">
      <c r="B233" s="184">
        <v>228</v>
      </c>
      <c r="C233" s="55" t="s">
        <v>470</v>
      </c>
      <c r="D233" s="50" t="s">
        <v>471</v>
      </c>
      <c r="E233" s="50" t="s">
        <v>187</v>
      </c>
      <c r="F233" s="55" t="s">
        <v>472</v>
      </c>
      <c r="G233" s="56"/>
      <c r="H233" s="99"/>
      <c r="I233" s="99"/>
      <c r="J233" s="99"/>
      <c r="K233" s="99"/>
      <c r="L233" s="102">
        <f>IF(T233=0,0,(IF(T233&lt;='Paramètres '!$B$5,0,ROUND(('Paramètres '!C$9*(MIN(T233,'Paramètres '!$B$10)-MIN(T233,'Paramètres '!$B$9))+'Paramètres '!C$10*(MIN(T233,'Paramètres '!$B$11)-MIN(T233,'Paramètres '!$B$10))+'Paramètres '!C$11*(MIN(T233,'Paramètres '!$B$12)-MIN(T233,'Paramètres '!$B$11))+'Paramètres '!C$12*(T233-MIN(T233,'Paramètres '!$B$12))),3))*H233/T233))</f>
        <v>0</v>
      </c>
      <c r="M233" s="102">
        <f>IF(U233=0,0,(IF(U233&lt;='Paramètres '!$B$5,0,ROUND(('Paramètres '!D$9*(MIN(U233,'Paramètres '!$B$10)-MIN(U233,'Paramètres '!$B$9))+'Paramètres '!D$10*(MIN(U233,'Paramètres '!$B$11)-MIN(U233,'Paramètres '!$B$10))+'Paramètres '!D$11*(MIN(U233,'Paramètres '!$B$12)-MIN(U233,'Paramètres '!$B$11))+'Paramètres '!D$12*(U233-MIN(U233,'Paramètres '!$B$12))),3))*I233/U233))</f>
        <v>0</v>
      </c>
      <c r="N233" s="102">
        <f>IF(V233=0,0,(IF(V233&lt;='Paramètres '!$B$5,0,ROUND(('Paramètres '!E$9*(MIN(V233,'Paramètres '!$B$10)-MIN(V233,'Paramètres '!$B$9))+'Paramètres '!E$10*(MIN(V233,'Paramètres '!$B$11)-MIN(V233,'Paramètres '!$B$10))+'Paramètres '!E$11*(MIN(V233,'Paramètres '!$B$12)-MIN(V233,'Paramètres '!$B$11))+'Paramètres '!E$12*(V233-MIN(V233,'Paramètres '!$B$12))),3))*J233/V233))</f>
        <v>0</v>
      </c>
      <c r="O233" s="102">
        <f>IF(W233=0,0,(IF(W233&lt;='Paramètres '!$B$5,0,ROUND(('Paramètres '!F$9*(MIN(W233,'Paramètres '!$B$10)-MIN(W233,'Paramètres '!$B$9))+'Paramètres '!F$10*(MIN(W233,'Paramètres '!$B$11)-MIN(W233,'Paramètres '!$B$10))+'Paramètres '!F$11*(MIN(W233,'Paramètres '!$B$12)-MIN(W233,'Paramètres '!$B$11))+'Paramètres '!F$12*(W233-MIN(W233,'Paramètres '!$B$12))),3))*K233/W233))</f>
        <v>0</v>
      </c>
      <c r="P233" s="103"/>
      <c r="Q233" s="103"/>
      <c r="R233" s="103"/>
      <c r="S233" s="103"/>
      <c r="T233" s="102">
        <f t="shared" si="525"/>
        <v>0</v>
      </c>
      <c r="U233" s="102">
        <f t="shared" si="526"/>
        <v>0</v>
      </c>
      <c r="V233" s="102">
        <f t="shared" si="527"/>
        <v>0</v>
      </c>
      <c r="W233" s="102">
        <f t="shared" si="528"/>
        <v>0</v>
      </c>
      <c r="X233" s="104">
        <f t="shared" si="529"/>
        <v>0</v>
      </c>
      <c r="Z233" s="52">
        <f t="shared" si="530"/>
        <v>0</v>
      </c>
      <c r="AA233" s="52">
        <f t="shared" si="531"/>
        <v>0</v>
      </c>
      <c r="AB233" s="52">
        <f t="shared" si="532"/>
        <v>0</v>
      </c>
      <c r="AC233" s="52">
        <f t="shared" si="533"/>
        <v>0</v>
      </c>
      <c r="AE233" s="52">
        <f t="shared" si="534"/>
        <v>0</v>
      </c>
      <c r="AF233" s="52">
        <f t="shared" si="535"/>
        <v>0</v>
      </c>
      <c r="AG233" s="52">
        <f t="shared" si="536"/>
        <v>0</v>
      </c>
      <c r="AH233" s="52">
        <f t="shared" si="537"/>
        <v>0</v>
      </c>
      <c r="AJ233" s="52">
        <f t="shared" si="538"/>
        <v>0</v>
      </c>
      <c r="AK233" s="52">
        <f t="shared" si="539"/>
        <v>0</v>
      </c>
      <c r="AL233" s="52">
        <f t="shared" si="540"/>
        <v>0</v>
      </c>
      <c r="AM233" s="52">
        <f t="shared" si="541"/>
        <v>0</v>
      </c>
      <c r="AO233" s="31">
        <v>1</v>
      </c>
    </row>
    <row r="234" spans="2:41" ht="57.75" customHeight="1" x14ac:dyDescent="0.35">
      <c r="B234" s="184">
        <v>229</v>
      </c>
      <c r="C234" s="55" t="s">
        <v>473</v>
      </c>
      <c r="D234" s="50" t="s">
        <v>474</v>
      </c>
      <c r="E234" s="50" t="s">
        <v>187</v>
      </c>
      <c r="F234" s="55" t="s">
        <v>475</v>
      </c>
      <c r="G234" s="56"/>
      <c r="H234" s="99"/>
      <c r="I234" s="99"/>
      <c r="J234" s="99"/>
      <c r="K234" s="99"/>
      <c r="L234" s="102">
        <f>IF(T234=0,0,(IF(T234&lt;='Paramètres '!$B$5,0,ROUND(('Paramètres '!C$9*(MIN(T234,'Paramètres '!$B$10)-MIN(T234,'Paramètres '!$B$9))+'Paramètres '!C$10*(MIN(T234,'Paramètres '!$B$11)-MIN(T234,'Paramètres '!$B$10))+'Paramètres '!C$11*(MIN(T234,'Paramètres '!$B$12)-MIN(T234,'Paramètres '!$B$11))+'Paramètres '!C$12*(T234-MIN(T234,'Paramètres '!$B$12))),3))*H234/T234))</f>
        <v>0</v>
      </c>
      <c r="M234" s="102">
        <f>IF(U234=0,0,(IF(U234&lt;='Paramètres '!$B$5,0,ROUND(('Paramètres '!D$9*(MIN(U234,'Paramètres '!$B$10)-MIN(U234,'Paramètres '!$B$9))+'Paramètres '!D$10*(MIN(U234,'Paramètres '!$B$11)-MIN(U234,'Paramètres '!$B$10))+'Paramètres '!D$11*(MIN(U234,'Paramètres '!$B$12)-MIN(U234,'Paramètres '!$B$11))+'Paramètres '!D$12*(U234-MIN(U234,'Paramètres '!$B$12))),3))*I234/U234))</f>
        <v>0</v>
      </c>
      <c r="N234" s="102">
        <f>IF(V234=0,0,(IF(V234&lt;='Paramètres '!$B$5,0,ROUND(('Paramètres '!E$9*(MIN(V234,'Paramètres '!$B$10)-MIN(V234,'Paramètres '!$B$9))+'Paramètres '!E$10*(MIN(V234,'Paramètres '!$B$11)-MIN(V234,'Paramètres '!$B$10))+'Paramètres '!E$11*(MIN(V234,'Paramètres '!$B$12)-MIN(V234,'Paramètres '!$B$11))+'Paramètres '!E$12*(V234-MIN(V234,'Paramètres '!$B$12))),3))*J234/V234))</f>
        <v>0</v>
      </c>
      <c r="O234" s="102">
        <f>IF(W234=0,0,(IF(W234&lt;='Paramètres '!$B$5,0,ROUND(('Paramètres '!F$9*(MIN(W234,'Paramètres '!$B$10)-MIN(W234,'Paramètres '!$B$9))+'Paramètres '!F$10*(MIN(W234,'Paramètres '!$B$11)-MIN(W234,'Paramètres '!$B$10))+'Paramètres '!F$11*(MIN(W234,'Paramètres '!$B$12)-MIN(W234,'Paramètres '!$B$11))+'Paramètres '!F$12*(W234-MIN(W234,'Paramètres '!$B$12))),3))*K234/W234))</f>
        <v>0</v>
      </c>
      <c r="P234" s="103"/>
      <c r="Q234" s="103"/>
      <c r="R234" s="103"/>
      <c r="S234" s="103"/>
      <c r="T234" s="102">
        <f t="shared" si="525"/>
        <v>0</v>
      </c>
      <c r="U234" s="102">
        <f t="shared" si="526"/>
        <v>0</v>
      </c>
      <c r="V234" s="102">
        <f t="shared" si="527"/>
        <v>0</v>
      </c>
      <c r="W234" s="102">
        <f t="shared" si="528"/>
        <v>0</v>
      </c>
      <c r="X234" s="104">
        <f t="shared" si="529"/>
        <v>0</v>
      </c>
      <c r="Z234" s="52">
        <f t="shared" si="530"/>
        <v>0</v>
      </c>
      <c r="AA234" s="52">
        <f t="shared" si="531"/>
        <v>0</v>
      </c>
      <c r="AB234" s="52">
        <f t="shared" si="532"/>
        <v>0</v>
      </c>
      <c r="AC234" s="52">
        <f t="shared" si="533"/>
        <v>0</v>
      </c>
      <c r="AE234" s="52">
        <f t="shared" si="534"/>
        <v>0</v>
      </c>
      <c r="AF234" s="52">
        <f t="shared" si="535"/>
        <v>0</v>
      </c>
      <c r="AG234" s="52">
        <f t="shared" si="536"/>
        <v>0</v>
      </c>
      <c r="AH234" s="52">
        <f t="shared" si="537"/>
        <v>0</v>
      </c>
      <c r="AJ234" s="52">
        <f t="shared" si="538"/>
        <v>0</v>
      </c>
      <c r="AK234" s="52">
        <f t="shared" si="539"/>
        <v>0</v>
      </c>
      <c r="AL234" s="52">
        <f t="shared" si="540"/>
        <v>0</v>
      </c>
      <c r="AM234" s="52">
        <f t="shared" si="541"/>
        <v>0</v>
      </c>
      <c r="AO234" s="31">
        <v>1</v>
      </c>
    </row>
    <row r="235" spans="2:41" ht="61.5" customHeight="1" x14ac:dyDescent="0.35">
      <c r="B235" s="184">
        <v>230</v>
      </c>
      <c r="C235" s="55" t="s">
        <v>476</v>
      </c>
      <c r="D235" s="50" t="s">
        <v>477</v>
      </c>
      <c r="E235" s="50" t="s">
        <v>187</v>
      </c>
      <c r="F235" s="55" t="s">
        <v>478</v>
      </c>
      <c r="G235" s="56"/>
      <c r="H235" s="99"/>
      <c r="I235" s="99"/>
      <c r="J235" s="99"/>
      <c r="K235" s="99"/>
      <c r="L235" s="102">
        <f>IF(T235=0,0,(IF(T235&lt;='Paramètres '!$B$5,0,ROUND(('Paramètres '!C$9*(MIN(T235,'Paramètres '!$B$10)-MIN(T235,'Paramètres '!$B$9))+'Paramètres '!C$10*(MIN(T235,'Paramètres '!$B$11)-MIN(T235,'Paramètres '!$B$10))+'Paramètres '!C$11*(MIN(T235,'Paramètres '!$B$12)-MIN(T235,'Paramètres '!$B$11))+'Paramètres '!C$12*(T235-MIN(T235,'Paramètres '!$B$12))),3))*H235/T235))</f>
        <v>0</v>
      </c>
      <c r="M235" s="102">
        <f>IF(U235=0,0,(IF(U235&lt;='Paramètres '!$B$5,0,ROUND(('Paramètres '!D$9*(MIN(U235,'Paramètres '!$B$10)-MIN(U235,'Paramètres '!$B$9))+'Paramètres '!D$10*(MIN(U235,'Paramètres '!$B$11)-MIN(U235,'Paramètres '!$B$10))+'Paramètres '!D$11*(MIN(U235,'Paramètres '!$B$12)-MIN(U235,'Paramètres '!$B$11))+'Paramètres '!D$12*(U235-MIN(U235,'Paramètres '!$B$12))),3))*I235/U235))</f>
        <v>0</v>
      </c>
      <c r="N235" s="102">
        <f>IF(V235=0,0,(IF(V235&lt;='Paramètres '!$B$5,0,ROUND(('Paramètres '!E$9*(MIN(V235,'Paramètres '!$B$10)-MIN(V235,'Paramètres '!$B$9))+'Paramètres '!E$10*(MIN(V235,'Paramètres '!$B$11)-MIN(V235,'Paramètres '!$B$10))+'Paramètres '!E$11*(MIN(V235,'Paramètres '!$B$12)-MIN(V235,'Paramètres '!$B$11))+'Paramètres '!E$12*(V235-MIN(V235,'Paramètres '!$B$12))),3))*J235/V235))</f>
        <v>0</v>
      </c>
      <c r="O235" s="102">
        <f>IF(W235=0,0,(IF(W235&lt;='Paramètres '!$B$5,0,ROUND(('Paramètres '!F$9*(MIN(W235,'Paramètres '!$B$10)-MIN(W235,'Paramètres '!$B$9))+'Paramètres '!F$10*(MIN(W235,'Paramètres '!$B$11)-MIN(W235,'Paramètres '!$B$10))+'Paramètres '!F$11*(MIN(W235,'Paramètres '!$B$12)-MIN(W235,'Paramètres '!$B$11))+'Paramètres '!F$12*(W235-MIN(W235,'Paramètres '!$B$12))),3))*K235/W235))</f>
        <v>0</v>
      </c>
      <c r="P235" s="103"/>
      <c r="Q235" s="103"/>
      <c r="R235" s="103"/>
      <c r="S235" s="103"/>
      <c r="T235" s="102">
        <f t="shared" si="525"/>
        <v>0</v>
      </c>
      <c r="U235" s="102">
        <f t="shared" si="526"/>
        <v>0</v>
      </c>
      <c r="V235" s="102">
        <f t="shared" si="527"/>
        <v>0</v>
      </c>
      <c r="W235" s="102">
        <f t="shared" si="528"/>
        <v>0</v>
      </c>
      <c r="X235" s="104">
        <f t="shared" si="529"/>
        <v>0</v>
      </c>
      <c r="Z235" s="52">
        <f t="shared" si="530"/>
        <v>0</v>
      </c>
      <c r="AA235" s="52">
        <f t="shared" si="531"/>
        <v>0</v>
      </c>
      <c r="AB235" s="52">
        <f t="shared" si="532"/>
        <v>0</v>
      </c>
      <c r="AC235" s="52">
        <f t="shared" si="533"/>
        <v>0</v>
      </c>
      <c r="AE235" s="52">
        <f t="shared" si="534"/>
        <v>0</v>
      </c>
      <c r="AF235" s="52">
        <f t="shared" si="535"/>
        <v>0</v>
      </c>
      <c r="AG235" s="52">
        <f t="shared" si="536"/>
        <v>0</v>
      </c>
      <c r="AH235" s="52">
        <f t="shared" si="537"/>
        <v>0</v>
      </c>
      <c r="AJ235" s="52">
        <f t="shared" si="538"/>
        <v>0</v>
      </c>
      <c r="AK235" s="52">
        <f t="shared" si="539"/>
        <v>0</v>
      </c>
      <c r="AL235" s="52">
        <f t="shared" si="540"/>
        <v>0</v>
      </c>
      <c r="AM235" s="52">
        <f t="shared" si="541"/>
        <v>0</v>
      </c>
      <c r="AO235" s="31">
        <v>1</v>
      </c>
    </row>
    <row r="236" spans="2:41" ht="61.5" customHeight="1" x14ac:dyDescent="0.35">
      <c r="B236" s="184">
        <v>231</v>
      </c>
      <c r="C236" s="55" t="s">
        <v>479</v>
      </c>
      <c r="D236" s="50" t="s">
        <v>480</v>
      </c>
      <c r="E236" s="50" t="s">
        <v>187</v>
      </c>
      <c r="F236" s="55" t="s">
        <v>481</v>
      </c>
      <c r="G236" s="56"/>
      <c r="H236" s="99"/>
      <c r="I236" s="99"/>
      <c r="J236" s="99"/>
      <c r="K236" s="99"/>
      <c r="L236" s="102">
        <f>IF(T236=0,0,(IF(T236&lt;='Paramètres '!$B$5,0,ROUND(('Paramètres '!C$9*(MIN(T236,'Paramètres '!$B$10)-MIN(T236,'Paramètres '!$B$9))+'Paramètres '!C$10*(MIN(T236,'Paramètres '!$B$11)-MIN(T236,'Paramètres '!$B$10))+'Paramètres '!C$11*(MIN(T236,'Paramètres '!$B$12)-MIN(T236,'Paramètres '!$B$11))+'Paramètres '!C$12*(T236-MIN(T236,'Paramètres '!$B$12))),3))*H236/T236))</f>
        <v>0</v>
      </c>
      <c r="M236" s="102">
        <f>IF(U236=0,0,(IF(U236&lt;='Paramètres '!$B$5,0,ROUND(('Paramètres '!D$9*(MIN(U236,'Paramètres '!$B$10)-MIN(U236,'Paramètres '!$B$9))+'Paramètres '!D$10*(MIN(U236,'Paramètres '!$B$11)-MIN(U236,'Paramètres '!$B$10))+'Paramètres '!D$11*(MIN(U236,'Paramètres '!$B$12)-MIN(U236,'Paramètres '!$B$11))+'Paramètres '!D$12*(U236-MIN(U236,'Paramètres '!$B$12))),3))*I236/U236))</f>
        <v>0</v>
      </c>
      <c r="N236" s="102">
        <f>IF(V236=0,0,(IF(V236&lt;='Paramètres '!$B$5,0,ROUND(('Paramètres '!E$9*(MIN(V236,'Paramètres '!$B$10)-MIN(V236,'Paramètres '!$B$9))+'Paramètres '!E$10*(MIN(V236,'Paramètres '!$B$11)-MIN(V236,'Paramètres '!$B$10))+'Paramètres '!E$11*(MIN(V236,'Paramètres '!$B$12)-MIN(V236,'Paramètres '!$B$11))+'Paramètres '!E$12*(V236-MIN(V236,'Paramètres '!$B$12))),3))*J236/V236))</f>
        <v>0</v>
      </c>
      <c r="O236" s="102">
        <f>IF(W236=0,0,(IF(W236&lt;='Paramètres '!$B$5,0,ROUND(('Paramètres '!F$9*(MIN(W236,'Paramètres '!$B$10)-MIN(W236,'Paramètres '!$B$9))+'Paramètres '!F$10*(MIN(W236,'Paramètres '!$B$11)-MIN(W236,'Paramètres '!$B$10))+'Paramètres '!F$11*(MIN(W236,'Paramètres '!$B$12)-MIN(W236,'Paramètres '!$B$11))+'Paramètres '!F$12*(W236-MIN(W236,'Paramètres '!$B$12))),3))*K236/W236))</f>
        <v>0</v>
      </c>
      <c r="P236" s="103"/>
      <c r="Q236" s="103"/>
      <c r="R236" s="103"/>
      <c r="S236" s="103"/>
      <c r="T236" s="102">
        <f t="shared" si="525"/>
        <v>0</v>
      </c>
      <c r="U236" s="102">
        <f t="shared" si="526"/>
        <v>0</v>
      </c>
      <c r="V236" s="102">
        <f t="shared" si="527"/>
        <v>0</v>
      </c>
      <c r="W236" s="102">
        <f t="shared" si="528"/>
        <v>0</v>
      </c>
      <c r="X236" s="104">
        <f t="shared" si="529"/>
        <v>0</v>
      </c>
      <c r="Z236" s="52">
        <f t="shared" si="530"/>
        <v>0</v>
      </c>
      <c r="AA236" s="52">
        <f t="shared" si="531"/>
        <v>0</v>
      </c>
      <c r="AB236" s="52">
        <f t="shared" si="532"/>
        <v>0</v>
      </c>
      <c r="AC236" s="52">
        <f t="shared" si="533"/>
        <v>0</v>
      </c>
      <c r="AE236" s="52">
        <f t="shared" si="534"/>
        <v>0</v>
      </c>
      <c r="AF236" s="52">
        <f t="shared" si="535"/>
        <v>0</v>
      </c>
      <c r="AG236" s="52">
        <f t="shared" si="536"/>
        <v>0</v>
      </c>
      <c r="AH236" s="52">
        <f t="shared" si="537"/>
        <v>0</v>
      </c>
      <c r="AJ236" s="52">
        <f t="shared" si="538"/>
        <v>0</v>
      </c>
      <c r="AK236" s="52">
        <f t="shared" si="539"/>
        <v>0</v>
      </c>
      <c r="AL236" s="52">
        <f t="shared" si="540"/>
        <v>0</v>
      </c>
      <c r="AM236" s="52">
        <f t="shared" si="541"/>
        <v>0</v>
      </c>
      <c r="AO236" s="31">
        <v>1</v>
      </c>
    </row>
    <row r="237" spans="2:41" ht="60.75" customHeight="1" x14ac:dyDescent="0.35">
      <c r="B237" s="184">
        <v>232</v>
      </c>
      <c r="C237" s="55" t="s">
        <v>482</v>
      </c>
      <c r="D237" s="50" t="s">
        <v>483</v>
      </c>
      <c r="E237" s="50" t="s">
        <v>187</v>
      </c>
      <c r="F237" s="55" t="s">
        <v>484</v>
      </c>
      <c r="G237" s="56"/>
      <c r="H237" s="99"/>
      <c r="I237" s="99"/>
      <c r="J237" s="99"/>
      <c r="K237" s="99"/>
      <c r="L237" s="102">
        <f>IF(T237=0,0,(IF(T237&lt;='Paramètres '!$B$5,0,ROUND(('Paramètres '!C$9*(MIN(T237,'Paramètres '!$B$10)-MIN(T237,'Paramètres '!$B$9))+'Paramètres '!C$10*(MIN(T237,'Paramètres '!$B$11)-MIN(T237,'Paramètres '!$B$10))+'Paramètres '!C$11*(MIN(T237,'Paramètres '!$B$12)-MIN(T237,'Paramètres '!$B$11))+'Paramètres '!C$12*(T237-MIN(T237,'Paramètres '!$B$12))),3))*H237/T237))</f>
        <v>0</v>
      </c>
      <c r="M237" s="102">
        <f>IF(U237=0,0,(IF(U237&lt;='Paramètres '!$B$5,0,ROUND(('Paramètres '!D$9*(MIN(U237,'Paramètres '!$B$10)-MIN(U237,'Paramètres '!$B$9))+'Paramètres '!D$10*(MIN(U237,'Paramètres '!$B$11)-MIN(U237,'Paramètres '!$B$10))+'Paramètres '!D$11*(MIN(U237,'Paramètres '!$B$12)-MIN(U237,'Paramètres '!$B$11))+'Paramètres '!D$12*(U237-MIN(U237,'Paramètres '!$B$12))),3))*I237/U237))</f>
        <v>0</v>
      </c>
      <c r="N237" s="102">
        <f>IF(V237=0,0,(IF(V237&lt;='Paramètres '!$B$5,0,ROUND(('Paramètres '!E$9*(MIN(V237,'Paramètres '!$B$10)-MIN(V237,'Paramètres '!$B$9))+'Paramètres '!E$10*(MIN(V237,'Paramètres '!$B$11)-MIN(V237,'Paramètres '!$B$10))+'Paramètres '!E$11*(MIN(V237,'Paramètres '!$B$12)-MIN(V237,'Paramètres '!$B$11))+'Paramètres '!E$12*(V237-MIN(V237,'Paramètres '!$B$12))),3))*J237/V237))</f>
        <v>0</v>
      </c>
      <c r="O237" s="102">
        <f>IF(W237=0,0,(IF(W237&lt;='Paramètres '!$B$5,0,ROUND(('Paramètres '!F$9*(MIN(W237,'Paramètres '!$B$10)-MIN(W237,'Paramètres '!$B$9))+'Paramètres '!F$10*(MIN(W237,'Paramètres '!$B$11)-MIN(W237,'Paramètres '!$B$10))+'Paramètres '!F$11*(MIN(W237,'Paramètres '!$B$12)-MIN(W237,'Paramètres '!$B$11))+'Paramètres '!F$12*(W237-MIN(W237,'Paramètres '!$B$12))),3))*K237/W237))</f>
        <v>0</v>
      </c>
      <c r="P237" s="103"/>
      <c r="Q237" s="103"/>
      <c r="R237" s="103"/>
      <c r="S237" s="103"/>
      <c r="T237" s="102">
        <f t="shared" si="525"/>
        <v>0</v>
      </c>
      <c r="U237" s="102">
        <f t="shared" si="526"/>
        <v>0</v>
      </c>
      <c r="V237" s="102">
        <f t="shared" si="527"/>
        <v>0</v>
      </c>
      <c r="W237" s="102">
        <f t="shared" si="528"/>
        <v>0</v>
      </c>
      <c r="X237" s="104">
        <f t="shared" si="529"/>
        <v>0</v>
      </c>
      <c r="Z237" s="52">
        <f t="shared" si="530"/>
        <v>0</v>
      </c>
      <c r="AA237" s="52">
        <f t="shared" si="531"/>
        <v>0</v>
      </c>
      <c r="AB237" s="52">
        <f t="shared" si="532"/>
        <v>0</v>
      </c>
      <c r="AC237" s="52">
        <f t="shared" si="533"/>
        <v>0</v>
      </c>
      <c r="AE237" s="52">
        <f t="shared" si="534"/>
        <v>0</v>
      </c>
      <c r="AF237" s="52">
        <f t="shared" si="535"/>
        <v>0</v>
      </c>
      <c r="AG237" s="52">
        <f t="shared" si="536"/>
        <v>0</v>
      </c>
      <c r="AH237" s="52">
        <f t="shared" si="537"/>
        <v>0</v>
      </c>
      <c r="AJ237" s="52">
        <f t="shared" si="538"/>
        <v>0</v>
      </c>
      <c r="AK237" s="52">
        <f t="shared" si="539"/>
        <v>0</v>
      </c>
      <c r="AL237" s="52">
        <f t="shared" si="540"/>
        <v>0</v>
      </c>
      <c r="AM237" s="52">
        <f t="shared" si="541"/>
        <v>0</v>
      </c>
      <c r="AO237" s="31">
        <v>1</v>
      </c>
    </row>
    <row r="238" spans="2:41" ht="66" customHeight="1" x14ac:dyDescent="0.35">
      <c r="B238" s="184">
        <v>233</v>
      </c>
      <c r="C238" s="55" t="s">
        <v>485</v>
      </c>
      <c r="D238" s="50" t="s">
        <v>486</v>
      </c>
      <c r="E238" s="50" t="s">
        <v>173</v>
      </c>
      <c r="F238" s="55" t="s">
        <v>487</v>
      </c>
      <c r="G238" s="56"/>
      <c r="H238" s="99"/>
      <c r="I238" s="99"/>
      <c r="J238" s="99"/>
      <c r="K238" s="99"/>
      <c r="L238" s="102">
        <f>IF(T238=0,0,(IF(T238&lt;='Paramètres '!$B$5,0,ROUND(('Paramètres '!C$9*(MIN(T238,'Paramètres '!$B$10)-MIN(T238,'Paramètres '!$B$9))+'Paramètres '!C$10*(MIN(T238,'Paramètres '!$B$11)-MIN(T238,'Paramètres '!$B$10))+'Paramètres '!C$11*(MIN(T238,'Paramètres '!$B$12)-MIN(T238,'Paramètres '!$B$11))+'Paramètres '!C$12*(T238-MIN(T238,'Paramètres '!$B$12))),3))*H238/T238))</f>
        <v>0</v>
      </c>
      <c r="M238" s="102">
        <f>IF(U238=0,0,(IF(U238&lt;='Paramètres '!$B$5,0,ROUND(('Paramètres '!D$9*(MIN(U238,'Paramètres '!$B$10)-MIN(U238,'Paramètres '!$B$9))+'Paramètres '!D$10*(MIN(U238,'Paramètres '!$B$11)-MIN(U238,'Paramètres '!$B$10))+'Paramètres '!D$11*(MIN(U238,'Paramètres '!$B$12)-MIN(U238,'Paramètres '!$B$11))+'Paramètres '!D$12*(U238-MIN(U238,'Paramètres '!$B$12))),3))*I238/U238))</f>
        <v>0</v>
      </c>
      <c r="N238" s="102">
        <f>IF(V238=0,0,(IF(V238&lt;='Paramètres '!$B$5,0,ROUND(('Paramètres '!E$9*(MIN(V238,'Paramètres '!$B$10)-MIN(V238,'Paramètres '!$B$9))+'Paramètres '!E$10*(MIN(V238,'Paramètres '!$B$11)-MIN(V238,'Paramètres '!$B$10))+'Paramètres '!E$11*(MIN(V238,'Paramètres '!$B$12)-MIN(V238,'Paramètres '!$B$11))+'Paramètres '!E$12*(V238-MIN(V238,'Paramètres '!$B$12))),3))*J238/V238))</f>
        <v>0</v>
      </c>
      <c r="O238" s="102">
        <f>IF(W238=0,0,(IF(W238&lt;='Paramètres '!$B$5,0,ROUND(('Paramètres '!F$9*(MIN(W238,'Paramètres '!$B$10)-MIN(W238,'Paramètres '!$B$9))+'Paramètres '!F$10*(MIN(W238,'Paramètres '!$B$11)-MIN(W238,'Paramètres '!$B$10))+'Paramètres '!F$11*(MIN(W238,'Paramètres '!$B$12)-MIN(W238,'Paramètres '!$B$11))+'Paramètres '!F$12*(W238-MIN(W238,'Paramètres '!$B$12))),3))*K238/W238))</f>
        <v>0</v>
      </c>
      <c r="P238" s="103"/>
      <c r="Q238" s="103"/>
      <c r="R238" s="103"/>
      <c r="S238" s="103"/>
      <c r="T238" s="102">
        <f t="shared" si="525"/>
        <v>0</v>
      </c>
      <c r="U238" s="102">
        <f t="shared" si="526"/>
        <v>0</v>
      </c>
      <c r="V238" s="102">
        <f t="shared" si="527"/>
        <v>0</v>
      </c>
      <c r="W238" s="102">
        <f t="shared" si="528"/>
        <v>0</v>
      </c>
      <c r="X238" s="104">
        <f t="shared" si="529"/>
        <v>0</v>
      </c>
      <c r="Z238" s="52">
        <f t="shared" si="530"/>
        <v>0</v>
      </c>
      <c r="AA238" s="52">
        <f t="shared" si="531"/>
        <v>0</v>
      </c>
      <c r="AB238" s="52">
        <f t="shared" si="532"/>
        <v>0</v>
      </c>
      <c r="AC238" s="52">
        <f t="shared" si="533"/>
        <v>0</v>
      </c>
      <c r="AE238" s="52">
        <f t="shared" si="534"/>
        <v>0</v>
      </c>
      <c r="AF238" s="52">
        <f t="shared" si="535"/>
        <v>0</v>
      </c>
      <c r="AG238" s="52">
        <f t="shared" si="536"/>
        <v>0</v>
      </c>
      <c r="AH238" s="52">
        <f t="shared" si="537"/>
        <v>0</v>
      </c>
      <c r="AJ238" s="52">
        <f t="shared" si="538"/>
        <v>0</v>
      </c>
      <c r="AK238" s="52">
        <f t="shared" si="539"/>
        <v>0</v>
      </c>
      <c r="AL238" s="52">
        <f t="shared" si="540"/>
        <v>0</v>
      </c>
      <c r="AM238" s="52">
        <f t="shared" si="541"/>
        <v>0</v>
      </c>
      <c r="AO238" s="31">
        <v>1</v>
      </c>
    </row>
    <row r="239" spans="2:41" ht="60.75" customHeight="1" x14ac:dyDescent="0.35">
      <c r="B239" s="184">
        <v>234</v>
      </c>
      <c r="C239" s="55" t="s">
        <v>814</v>
      </c>
      <c r="D239" s="50" t="s">
        <v>815</v>
      </c>
      <c r="E239" s="50" t="s">
        <v>187</v>
      </c>
      <c r="F239" s="55" t="s">
        <v>488</v>
      </c>
      <c r="G239" s="56"/>
      <c r="H239" s="100"/>
      <c r="I239" s="100"/>
      <c r="J239" s="100"/>
      <c r="K239" s="100"/>
      <c r="L239" s="102">
        <f>IF(T239=0,0,(IF(T239&lt;='Paramètres '!$B$5,0,ROUND(('Paramètres '!C$9*(MIN(T239,'Paramètres '!$B$10)-MIN(T239,'Paramètres '!$B$9))+'Paramètres '!C$10*(MIN(T239,'Paramètres '!$B$11)-MIN(T239,'Paramètres '!$B$10))+'Paramètres '!C$11*(MIN(T239,'Paramètres '!$B$12)-MIN(T239,'Paramètres '!$B$11))+'Paramètres '!C$12*(T239-MIN(T239,'Paramètres '!$B$12))),3))*H239/T239))</f>
        <v>0</v>
      </c>
      <c r="M239" s="102">
        <f>IF(U239=0,0,(IF(U239&lt;='Paramètres '!$B$5,0,ROUND(('Paramètres '!D$9*(MIN(U239,'Paramètres '!$B$10)-MIN(U239,'Paramètres '!$B$9))+'Paramètres '!D$10*(MIN(U239,'Paramètres '!$B$11)-MIN(U239,'Paramètres '!$B$10))+'Paramètres '!D$11*(MIN(U239,'Paramètres '!$B$12)-MIN(U239,'Paramètres '!$B$11))+'Paramètres '!D$12*(U239-MIN(U239,'Paramètres '!$B$12))),3))*I239/U239))</f>
        <v>0</v>
      </c>
      <c r="N239" s="102">
        <f>IF(V239=0,0,(IF(V239&lt;='Paramètres '!$B$5,0,ROUND(('Paramètres '!E$9*(MIN(V239,'Paramètres '!$B$10)-MIN(V239,'Paramètres '!$B$9))+'Paramètres '!E$10*(MIN(V239,'Paramètres '!$B$11)-MIN(V239,'Paramètres '!$B$10))+'Paramètres '!E$11*(MIN(V239,'Paramètres '!$B$12)-MIN(V239,'Paramètres '!$B$11))+'Paramètres '!E$12*(V239-MIN(V239,'Paramètres '!$B$12))),3))*J239/V239))</f>
        <v>0</v>
      </c>
      <c r="O239" s="102">
        <f>IF(W239=0,0,(IF(W239&lt;='Paramètres '!$B$5,0,ROUND(('Paramètres '!F$9*(MIN(W239,'Paramètres '!$B$10)-MIN(W239,'Paramètres '!$B$9))+'Paramètres '!F$10*(MIN(W239,'Paramètres '!$B$11)-MIN(W239,'Paramètres '!$B$10))+'Paramètres '!F$11*(MIN(W239,'Paramètres '!$B$12)-MIN(W239,'Paramètres '!$B$11))+'Paramètres '!F$12*(W239-MIN(W239,'Paramètres '!$B$12))),3))*K239/W239))</f>
        <v>0</v>
      </c>
      <c r="P239" s="106"/>
      <c r="Q239" s="106"/>
      <c r="R239" s="106"/>
      <c r="S239" s="106"/>
      <c r="T239" s="102">
        <f t="shared" ref="T239:W240" si="573">ROUND(P239+H239,3)</f>
        <v>0</v>
      </c>
      <c r="U239" s="102">
        <f t="shared" si="573"/>
        <v>0</v>
      </c>
      <c r="V239" s="102">
        <f t="shared" si="573"/>
        <v>0</v>
      </c>
      <c r="W239" s="102">
        <f t="shared" si="573"/>
        <v>0</v>
      </c>
      <c r="X239" s="104">
        <f>ROUND(SUM(L239:O239),3)</f>
        <v>0</v>
      </c>
      <c r="Z239" s="52">
        <f t="shared" ref="Z239:Z240" si="574">IF(AND(H239&gt;0,P239=0),L239,0)</f>
        <v>0</v>
      </c>
      <c r="AA239" s="52">
        <f t="shared" ref="AA239:AA240" si="575">IF(AND(I239&gt;0,Q239=0),M239,0)</f>
        <v>0</v>
      </c>
      <c r="AB239" s="52">
        <f t="shared" ref="AB239:AB240" si="576">IF(AND(J239&gt;0,R239=0),N239,0)</f>
        <v>0</v>
      </c>
      <c r="AC239" s="52">
        <f t="shared" ref="AC239:AC240" si="577">IF(AND(K239&gt;0,S239=0),O239,0)</f>
        <v>0</v>
      </c>
      <c r="AE239" s="52">
        <f t="shared" ref="AE239:AE240" si="578">IF(AND(H239&gt;0,P239&gt;0),L239,0)</f>
        <v>0</v>
      </c>
      <c r="AF239" s="52">
        <f t="shared" ref="AF239:AF240" si="579">IF(AND(I239&gt;0,Q239&gt;0),M239,0)</f>
        <v>0</v>
      </c>
      <c r="AG239" s="52">
        <f t="shared" ref="AG239:AG240" si="580">IF(AND(J239&gt;0,R239&gt;0),N239,0)</f>
        <v>0</v>
      </c>
      <c r="AH239" s="52">
        <f t="shared" ref="AH239:AH240" si="581">IF(AND(K239&gt;0,S239&gt;0),O239,0)</f>
        <v>0</v>
      </c>
      <c r="AJ239" s="52">
        <f t="shared" ref="AJ239:AJ240" si="582">Z239+AE239</f>
        <v>0</v>
      </c>
      <c r="AK239" s="52">
        <f t="shared" ref="AK239:AK240" si="583">AA239+AF239</f>
        <v>0</v>
      </c>
      <c r="AL239" s="52">
        <f t="shared" ref="AL239:AL240" si="584">AB239+AG239</f>
        <v>0</v>
      </c>
      <c r="AM239" s="52">
        <f t="shared" ref="AM239:AM240" si="585">AC239+AH239</f>
        <v>0</v>
      </c>
      <c r="AO239" s="31">
        <v>1</v>
      </c>
    </row>
    <row r="240" spans="2:41" ht="60.75" customHeight="1" x14ac:dyDescent="0.35">
      <c r="B240" s="184">
        <v>235</v>
      </c>
      <c r="C240" s="55" t="s">
        <v>489</v>
      </c>
      <c r="D240" s="50" t="s">
        <v>490</v>
      </c>
      <c r="E240" s="50" t="s">
        <v>239</v>
      </c>
      <c r="F240" s="55" t="s">
        <v>663</v>
      </c>
      <c r="G240" s="56"/>
      <c r="H240" s="100"/>
      <c r="I240" s="100"/>
      <c r="J240" s="100"/>
      <c r="K240" s="100"/>
      <c r="L240" s="102">
        <f>IF(T240=0,0,(IF(T240&lt;='Paramètres '!$B$5,0,ROUND(('Paramètres '!C$9*(MIN(T240,'Paramètres '!$B$10)-MIN(T240,'Paramètres '!$B$9))+'Paramètres '!C$10*(MIN(T240,'Paramètres '!$B$11)-MIN(T240,'Paramètres '!$B$10))+'Paramètres '!C$11*(MIN(T240,'Paramètres '!$B$12)-MIN(T240,'Paramètres '!$B$11))+'Paramètres '!C$12*(T240-MIN(T240,'Paramètres '!$B$12))),3))*H240/T240))</f>
        <v>0</v>
      </c>
      <c r="M240" s="102">
        <f>IF(U240=0,0,(IF(U240&lt;='Paramètres '!$B$5,0,ROUND(('Paramètres '!D$9*(MIN(U240,'Paramètres '!$B$10)-MIN(U240,'Paramètres '!$B$9))+'Paramètres '!D$10*(MIN(U240,'Paramètres '!$B$11)-MIN(U240,'Paramètres '!$B$10))+'Paramètres '!D$11*(MIN(U240,'Paramètres '!$B$12)-MIN(U240,'Paramètres '!$B$11))+'Paramètres '!D$12*(U240-MIN(U240,'Paramètres '!$B$12))),3))*I240/U240))</f>
        <v>0</v>
      </c>
      <c r="N240" s="102">
        <f>IF(V240=0,0,(IF(V240&lt;='Paramètres '!$B$5,0,ROUND(('Paramètres '!E$9*(MIN(V240,'Paramètres '!$B$10)-MIN(V240,'Paramètres '!$B$9))+'Paramètres '!E$10*(MIN(V240,'Paramètres '!$B$11)-MIN(V240,'Paramètres '!$B$10))+'Paramètres '!E$11*(MIN(V240,'Paramètres '!$B$12)-MIN(V240,'Paramètres '!$B$11))+'Paramètres '!E$12*(V240-MIN(V240,'Paramètres '!$B$12))),3))*J240/V240))</f>
        <v>0</v>
      </c>
      <c r="O240" s="102">
        <f>IF(W240=0,0,(IF(W240&lt;='Paramètres '!$B$5,0,ROUND(('Paramètres '!F$9*(MIN(W240,'Paramètres '!$B$10)-MIN(W240,'Paramètres '!$B$9))+'Paramètres '!F$10*(MIN(W240,'Paramètres '!$B$11)-MIN(W240,'Paramètres '!$B$10))+'Paramètres '!F$11*(MIN(W240,'Paramètres '!$B$12)-MIN(W240,'Paramètres '!$B$11))+'Paramètres '!F$12*(W240-MIN(W240,'Paramètres '!$B$12))),3))*K240/W240))</f>
        <v>0</v>
      </c>
      <c r="P240" s="106"/>
      <c r="Q240" s="106"/>
      <c r="R240" s="106"/>
      <c r="S240" s="106"/>
      <c r="T240" s="102">
        <f t="shared" si="573"/>
        <v>0</v>
      </c>
      <c r="U240" s="102">
        <f t="shared" si="573"/>
        <v>0</v>
      </c>
      <c r="V240" s="102">
        <f t="shared" si="573"/>
        <v>0</v>
      </c>
      <c r="W240" s="102">
        <f t="shared" si="573"/>
        <v>0</v>
      </c>
      <c r="X240" s="104">
        <f>ROUND(SUM(L240:O240),3)</f>
        <v>0</v>
      </c>
      <c r="Z240" s="52">
        <f t="shared" si="574"/>
        <v>0</v>
      </c>
      <c r="AA240" s="52">
        <f t="shared" si="575"/>
        <v>0</v>
      </c>
      <c r="AB240" s="52">
        <f t="shared" si="576"/>
        <v>0</v>
      </c>
      <c r="AC240" s="52">
        <f t="shared" si="577"/>
        <v>0</v>
      </c>
      <c r="AE240" s="52">
        <f t="shared" si="578"/>
        <v>0</v>
      </c>
      <c r="AF240" s="52">
        <f t="shared" si="579"/>
        <v>0</v>
      </c>
      <c r="AG240" s="52">
        <f t="shared" si="580"/>
        <v>0</v>
      </c>
      <c r="AH240" s="52">
        <f t="shared" si="581"/>
        <v>0</v>
      </c>
      <c r="AJ240" s="52">
        <f t="shared" si="582"/>
        <v>0</v>
      </c>
      <c r="AK240" s="52">
        <f t="shared" si="583"/>
        <v>0</v>
      </c>
      <c r="AL240" s="52">
        <f t="shared" si="584"/>
        <v>0</v>
      </c>
      <c r="AM240" s="52">
        <f t="shared" si="585"/>
        <v>0</v>
      </c>
      <c r="AO240" s="31">
        <v>1</v>
      </c>
    </row>
    <row r="241" spans="2:41" ht="56.25" customHeight="1" x14ac:dyDescent="0.35">
      <c r="B241" s="184">
        <v>236</v>
      </c>
      <c r="C241" s="55" t="s">
        <v>249</v>
      </c>
      <c r="D241" s="50" t="s">
        <v>53</v>
      </c>
      <c r="E241" s="50" t="s">
        <v>187</v>
      </c>
      <c r="F241" s="55" t="s">
        <v>491</v>
      </c>
      <c r="G241" s="56"/>
      <c r="H241" s="100"/>
      <c r="I241" s="100"/>
      <c r="J241" s="100"/>
      <c r="K241" s="100"/>
      <c r="L241" s="102">
        <f>IF(T241=0,0,(IF(T241&lt;='Paramètres '!$B$5,0,ROUND(('Paramètres '!C$9*(MIN(T241,'Paramètres '!$B$10)-MIN(T241,'Paramètres '!$B$9))+'Paramètres '!C$10*(MIN(T241,'Paramètres '!$B$11)-MIN(T241,'Paramètres '!$B$10))+'Paramètres '!C$11*(MIN(T241,'Paramètres '!$B$12)-MIN(T241,'Paramètres '!$B$11))+'Paramètres '!C$12*(T241-MIN(T241,'Paramètres '!$B$12))),3))*H241/T241))</f>
        <v>0</v>
      </c>
      <c r="M241" s="102">
        <f>IF(U241=0,0,(IF(U241&lt;='Paramètres '!$B$5,0,ROUND(('Paramètres '!D$9*(MIN(U241,'Paramètres '!$B$10)-MIN(U241,'Paramètres '!$B$9))+'Paramètres '!D$10*(MIN(U241,'Paramètres '!$B$11)-MIN(U241,'Paramètres '!$B$10))+'Paramètres '!D$11*(MIN(U241,'Paramètres '!$B$12)-MIN(U241,'Paramètres '!$B$11))+'Paramètres '!D$12*(U241-MIN(U241,'Paramètres '!$B$12))),3))*I241/U241))</f>
        <v>0</v>
      </c>
      <c r="N241" s="102">
        <f>IF(V241=0,0,(IF(V241&lt;='Paramètres '!$B$5,0,ROUND(('Paramètres '!E$9*(MIN(V241,'Paramètres '!$B$10)-MIN(V241,'Paramètres '!$B$9))+'Paramètres '!E$10*(MIN(V241,'Paramètres '!$B$11)-MIN(V241,'Paramètres '!$B$10))+'Paramètres '!E$11*(MIN(V241,'Paramètres '!$B$12)-MIN(V241,'Paramètres '!$B$11))+'Paramètres '!E$12*(V241-MIN(V241,'Paramètres '!$B$12))),3))*J241/V241))</f>
        <v>0</v>
      </c>
      <c r="O241" s="102">
        <f>IF(W241=0,0,(IF(W241&lt;='Paramètres '!$B$5,0,ROUND(('Paramètres '!F$9*(MIN(W241,'Paramètres '!$B$10)-MIN(W241,'Paramètres '!$B$9))+'Paramètres '!F$10*(MIN(W241,'Paramètres '!$B$11)-MIN(W241,'Paramètres '!$B$10))+'Paramètres '!F$11*(MIN(W241,'Paramètres '!$B$12)-MIN(W241,'Paramètres '!$B$11))+'Paramètres '!F$12*(W241-MIN(W241,'Paramètres '!$B$12))),3))*K241/W241))</f>
        <v>0</v>
      </c>
      <c r="P241" s="106"/>
      <c r="Q241" s="106"/>
      <c r="R241" s="106"/>
      <c r="S241" s="106"/>
      <c r="T241" s="102">
        <f t="shared" ref="T241:T242" si="586">ROUND(P241+H241,3)</f>
        <v>0</v>
      </c>
      <c r="U241" s="102">
        <f t="shared" ref="U241:U242" si="587">ROUND(Q241+I241,3)</f>
        <v>0</v>
      </c>
      <c r="V241" s="102">
        <f t="shared" ref="V241:V242" si="588">ROUND(R241+J241,3)</f>
        <v>0</v>
      </c>
      <c r="W241" s="102">
        <f t="shared" ref="W241:W242" si="589">ROUND(S241+K241,3)</f>
        <v>0</v>
      </c>
      <c r="X241" s="104">
        <f t="shared" ref="X241:X242" si="590">ROUND(SUM(L241:O241),3)</f>
        <v>0</v>
      </c>
      <c r="Z241" s="52">
        <f t="shared" ref="Z241:Z242" si="591">IF(AND(H241&gt;0,P241=0),L241,0)</f>
        <v>0</v>
      </c>
      <c r="AA241" s="52">
        <f t="shared" ref="AA241:AA242" si="592">IF(AND(I241&gt;0,Q241=0),M241,0)</f>
        <v>0</v>
      </c>
      <c r="AB241" s="52">
        <f t="shared" ref="AB241:AB242" si="593">IF(AND(J241&gt;0,R241=0),N241,0)</f>
        <v>0</v>
      </c>
      <c r="AC241" s="52">
        <f t="shared" ref="AC241:AC242" si="594">IF(AND(K241&gt;0,S241=0),O241,0)</f>
        <v>0</v>
      </c>
      <c r="AE241" s="52">
        <f t="shared" ref="AE241:AE242" si="595">IF(AND(H241&gt;0,P241&gt;0),L241,0)</f>
        <v>0</v>
      </c>
      <c r="AF241" s="52">
        <f t="shared" ref="AF241:AF242" si="596">IF(AND(I241&gt;0,Q241&gt;0),M241,0)</f>
        <v>0</v>
      </c>
      <c r="AG241" s="52">
        <f t="shared" ref="AG241:AG242" si="597">IF(AND(J241&gt;0,R241&gt;0),N241,0)</f>
        <v>0</v>
      </c>
      <c r="AH241" s="52">
        <f t="shared" ref="AH241:AH242" si="598">IF(AND(K241&gt;0,S241&gt;0),O241,0)</f>
        <v>0</v>
      </c>
      <c r="AJ241" s="52">
        <f t="shared" ref="AJ241:AJ242" si="599">Z241+AE241</f>
        <v>0</v>
      </c>
      <c r="AK241" s="52">
        <f t="shared" ref="AK241:AK242" si="600">AA241+AF241</f>
        <v>0</v>
      </c>
      <c r="AL241" s="52">
        <f t="shared" ref="AL241:AL242" si="601">AB241+AG241</f>
        <v>0</v>
      </c>
      <c r="AM241" s="52">
        <f t="shared" ref="AM241:AM242" si="602">AC241+AH241</f>
        <v>0</v>
      </c>
      <c r="AO241" s="31">
        <v>1</v>
      </c>
    </row>
    <row r="242" spans="2:41" ht="69.599999999999994" x14ac:dyDescent="0.35">
      <c r="B242" s="184">
        <v>237</v>
      </c>
      <c r="C242" s="55" t="s">
        <v>816</v>
      </c>
      <c r="D242" s="50" t="s">
        <v>492</v>
      </c>
      <c r="E242" s="50" t="s">
        <v>173</v>
      </c>
      <c r="F242" s="55" t="s">
        <v>817</v>
      </c>
      <c r="G242" s="56"/>
      <c r="H242" s="100"/>
      <c r="I242" s="100"/>
      <c r="J242" s="100"/>
      <c r="K242" s="100"/>
      <c r="L242" s="102">
        <f>IF(T242=0,0,(IF(T242&lt;='Paramètres '!$B$5,0,ROUND(('Paramètres '!C$9*(MIN(T242,'Paramètres '!$B$10)-MIN(T242,'Paramètres '!$B$9))+'Paramètres '!C$10*(MIN(T242,'Paramètres '!$B$11)-MIN(T242,'Paramètres '!$B$10))+'Paramètres '!C$11*(MIN(T242,'Paramètres '!$B$12)-MIN(T242,'Paramètres '!$B$11))+'Paramètres '!C$12*(T242-MIN(T242,'Paramètres '!$B$12))),3))*H242/T242))</f>
        <v>0</v>
      </c>
      <c r="M242" s="102">
        <f>IF(U242=0,0,(IF(U242&lt;='Paramètres '!$B$5,0,ROUND(('Paramètres '!D$9*(MIN(U242,'Paramètres '!$B$10)-MIN(U242,'Paramètres '!$B$9))+'Paramètres '!D$10*(MIN(U242,'Paramètres '!$B$11)-MIN(U242,'Paramètres '!$B$10))+'Paramètres '!D$11*(MIN(U242,'Paramètres '!$B$12)-MIN(U242,'Paramètres '!$B$11))+'Paramètres '!D$12*(U242-MIN(U242,'Paramètres '!$B$12))),3))*I242/U242))</f>
        <v>0</v>
      </c>
      <c r="N242" s="102">
        <f>IF(V242=0,0,(IF(V242&lt;='Paramètres '!$B$5,0,ROUND(('Paramètres '!E$9*(MIN(V242,'Paramètres '!$B$10)-MIN(V242,'Paramètres '!$B$9))+'Paramètres '!E$10*(MIN(V242,'Paramètres '!$B$11)-MIN(V242,'Paramètres '!$B$10))+'Paramètres '!E$11*(MIN(V242,'Paramètres '!$B$12)-MIN(V242,'Paramètres '!$B$11))+'Paramètres '!E$12*(V242-MIN(V242,'Paramètres '!$B$12))),3))*J242/V242))</f>
        <v>0</v>
      </c>
      <c r="O242" s="102">
        <f>IF(W242=0,0,(IF(W242&lt;='Paramètres '!$B$5,0,ROUND(('Paramètres '!F$9*(MIN(W242,'Paramètres '!$B$10)-MIN(W242,'Paramètres '!$B$9))+'Paramètres '!F$10*(MIN(W242,'Paramètres '!$B$11)-MIN(W242,'Paramètres '!$B$10))+'Paramètres '!F$11*(MIN(W242,'Paramètres '!$B$12)-MIN(W242,'Paramètres '!$B$11))+'Paramètres '!F$12*(W242-MIN(W242,'Paramètres '!$B$12))),3))*K242/W242))</f>
        <v>0</v>
      </c>
      <c r="P242" s="106"/>
      <c r="Q242" s="106"/>
      <c r="R242" s="106"/>
      <c r="S242" s="106"/>
      <c r="T242" s="102">
        <f t="shared" si="586"/>
        <v>0</v>
      </c>
      <c r="U242" s="102">
        <f t="shared" si="587"/>
        <v>0</v>
      </c>
      <c r="V242" s="102">
        <f t="shared" si="588"/>
        <v>0</v>
      </c>
      <c r="W242" s="102">
        <f t="shared" si="589"/>
        <v>0</v>
      </c>
      <c r="X242" s="104">
        <f t="shared" si="590"/>
        <v>0</v>
      </c>
      <c r="Z242" s="52">
        <f t="shared" si="591"/>
        <v>0</v>
      </c>
      <c r="AA242" s="52">
        <f t="shared" si="592"/>
        <v>0</v>
      </c>
      <c r="AB242" s="52">
        <f t="shared" si="593"/>
        <v>0</v>
      </c>
      <c r="AC242" s="52">
        <f t="shared" si="594"/>
        <v>0</v>
      </c>
      <c r="AE242" s="52">
        <f t="shared" si="595"/>
        <v>0</v>
      </c>
      <c r="AF242" s="52">
        <f t="shared" si="596"/>
        <v>0</v>
      </c>
      <c r="AG242" s="52">
        <f t="shared" si="597"/>
        <v>0</v>
      </c>
      <c r="AH242" s="52">
        <f t="shared" si="598"/>
        <v>0</v>
      </c>
      <c r="AJ242" s="52">
        <f t="shared" si="599"/>
        <v>0</v>
      </c>
      <c r="AK242" s="52">
        <f t="shared" si="600"/>
        <v>0</v>
      </c>
      <c r="AL242" s="52">
        <f t="shared" si="601"/>
        <v>0</v>
      </c>
      <c r="AM242" s="52">
        <f t="shared" si="602"/>
        <v>0</v>
      </c>
      <c r="AO242" s="31">
        <v>1</v>
      </c>
    </row>
    <row r="243" spans="2:41" ht="52.2" x14ac:dyDescent="0.35">
      <c r="B243" s="184">
        <v>238</v>
      </c>
      <c r="C243" s="55" t="s">
        <v>526</v>
      </c>
      <c r="D243" s="50" t="s">
        <v>527</v>
      </c>
      <c r="E243" s="50" t="s">
        <v>187</v>
      </c>
      <c r="F243" s="55" t="s">
        <v>664</v>
      </c>
      <c r="G243" s="56"/>
      <c r="H243" s="100"/>
      <c r="I243" s="100"/>
      <c r="J243" s="100"/>
      <c r="K243" s="100"/>
      <c r="L243" s="102">
        <f>IF(T243=0,0,(IF(T243&lt;='Paramètres '!$B$5,0,ROUND(('Paramètres '!C$9*(MIN(T243,'Paramètres '!$B$10)-MIN(T243,'Paramètres '!$B$9))+'Paramètres '!C$10*(MIN(T243,'Paramètres '!$B$11)-MIN(T243,'Paramètres '!$B$10))+'Paramètres '!C$11*(MIN(T243,'Paramètres '!$B$12)-MIN(T243,'Paramètres '!$B$11))+'Paramètres '!C$12*(T243-MIN(T243,'Paramètres '!$B$12))),3))*H243/T243))</f>
        <v>0</v>
      </c>
      <c r="M243" s="102">
        <f>IF(U243=0,0,(IF(U243&lt;='Paramètres '!$B$5,0,ROUND(('Paramètres '!D$9*(MIN(U243,'Paramètres '!$B$10)-MIN(U243,'Paramètres '!$B$9))+'Paramètres '!D$10*(MIN(U243,'Paramètres '!$B$11)-MIN(U243,'Paramètres '!$B$10))+'Paramètres '!D$11*(MIN(U243,'Paramètres '!$B$12)-MIN(U243,'Paramètres '!$B$11))+'Paramètres '!D$12*(U243-MIN(U243,'Paramètres '!$B$12))),3))*I243/U243))</f>
        <v>0</v>
      </c>
      <c r="N243" s="102">
        <f>IF(V243=0,0,(IF(V243&lt;='Paramètres '!$B$5,0,ROUND(('Paramètres '!E$9*(MIN(V243,'Paramètres '!$B$10)-MIN(V243,'Paramètres '!$B$9))+'Paramètres '!E$10*(MIN(V243,'Paramètres '!$B$11)-MIN(V243,'Paramètres '!$B$10))+'Paramètres '!E$11*(MIN(V243,'Paramètres '!$B$12)-MIN(V243,'Paramètres '!$B$11))+'Paramètres '!E$12*(V243-MIN(V243,'Paramètres '!$B$12))),3))*J243/V243))</f>
        <v>0</v>
      </c>
      <c r="O243" s="102">
        <f>IF(W243=0,0,(IF(W243&lt;='Paramètres '!$B$5,0,ROUND(('Paramètres '!F$9*(MIN(W243,'Paramètres '!$B$10)-MIN(W243,'Paramètres '!$B$9))+'Paramètres '!F$10*(MIN(W243,'Paramètres '!$B$11)-MIN(W243,'Paramètres '!$B$10))+'Paramètres '!F$11*(MIN(W243,'Paramètres '!$B$12)-MIN(W243,'Paramètres '!$B$11))+'Paramètres '!F$12*(W243-MIN(W243,'Paramètres '!$B$12))),3))*K243/W243))</f>
        <v>0</v>
      </c>
      <c r="P243" s="106"/>
      <c r="Q243" s="106"/>
      <c r="R243" s="106"/>
      <c r="S243" s="106"/>
      <c r="T243" s="102">
        <f t="shared" ref="T243:T255" si="603">ROUND(P243+H243,3)</f>
        <v>0</v>
      </c>
      <c r="U243" s="102">
        <f t="shared" ref="U243:U255" si="604">ROUND(Q243+I243,3)</f>
        <v>0</v>
      </c>
      <c r="V243" s="102">
        <f t="shared" ref="V243:V255" si="605">ROUND(R243+J243,3)</f>
        <v>0</v>
      </c>
      <c r="W243" s="102">
        <f t="shared" ref="W243:W255" si="606">ROUND(S243+K243,3)</f>
        <v>0</v>
      </c>
      <c r="X243" s="104">
        <f t="shared" ref="X243:X259" si="607">ROUND(SUM(L243:O243),3)</f>
        <v>0</v>
      </c>
      <c r="Z243" s="52">
        <f t="shared" ref="Z243:Z255" si="608">IF(AND(H243&gt;0,P243=0),L243,0)</f>
        <v>0</v>
      </c>
      <c r="AA243" s="52">
        <f t="shared" ref="AA243:AA255" si="609">IF(AND(I243&gt;0,Q243=0),M243,0)</f>
        <v>0</v>
      </c>
      <c r="AB243" s="52">
        <f t="shared" ref="AB243:AB255" si="610">IF(AND(J243&gt;0,R243=0),N243,0)</f>
        <v>0</v>
      </c>
      <c r="AC243" s="52">
        <f t="shared" ref="AC243:AC255" si="611">IF(AND(K243&gt;0,S243=0),O243,0)</f>
        <v>0</v>
      </c>
      <c r="AE243" s="52">
        <f t="shared" ref="AE243:AE255" si="612">IF(AND(H243&gt;0,P243&gt;0),L243,0)</f>
        <v>0</v>
      </c>
      <c r="AF243" s="52">
        <f t="shared" ref="AF243:AF255" si="613">IF(AND(I243&gt;0,Q243&gt;0),M243,0)</f>
        <v>0</v>
      </c>
      <c r="AG243" s="52">
        <f t="shared" ref="AG243:AG255" si="614">IF(AND(J243&gt;0,R243&gt;0),N243,0)</f>
        <v>0</v>
      </c>
      <c r="AH243" s="52">
        <f t="shared" ref="AH243:AH255" si="615">IF(AND(K243&gt;0,S243&gt;0),O243,0)</f>
        <v>0</v>
      </c>
      <c r="AJ243" s="52">
        <f t="shared" ref="AJ243:AJ255" si="616">Z243+AE243</f>
        <v>0</v>
      </c>
      <c r="AK243" s="52">
        <f t="shared" ref="AK243:AK255" si="617">AA243+AF243</f>
        <v>0</v>
      </c>
      <c r="AL243" s="52">
        <f t="shared" ref="AL243:AL255" si="618">AB243+AG243</f>
        <v>0</v>
      </c>
      <c r="AM243" s="52">
        <f t="shared" ref="AM243:AM255" si="619">AC243+AH243</f>
        <v>0</v>
      </c>
      <c r="AO243" s="31">
        <v>1</v>
      </c>
    </row>
    <row r="244" spans="2:41" ht="52.2" x14ac:dyDescent="0.35">
      <c r="B244" s="184">
        <v>239</v>
      </c>
      <c r="C244" s="55" t="s">
        <v>528</v>
      </c>
      <c r="D244" s="50" t="s">
        <v>529</v>
      </c>
      <c r="E244" s="50" t="s">
        <v>187</v>
      </c>
      <c r="F244" s="55" t="s">
        <v>557</v>
      </c>
      <c r="G244" s="56"/>
      <c r="H244" s="100"/>
      <c r="I244" s="100"/>
      <c r="J244" s="100"/>
      <c r="K244" s="100"/>
      <c r="L244" s="102">
        <f>IF(T244=0,0,(IF(T244&lt;='Paramètres '!$B$5,0,ROUND(('Paramètres '!C$9*(MIN(T244,'Paramètres '!$B$10)-MIN(T244,'Paramètres '!$B$9))+'Paramètres '!C$10*(MIN(T244,'Paramètres '!$B$11)-MIN(T244,'Paramètres '!$B$10))+'Paramètres '!C$11*(MIN(T244,'Paramètres '!$B$12)-MIN(T244,'Paramètres '!$B$11))+'Paramètres '!C$12*(T244-MIN(T244,'Paramètres '!$B$12))),3))*H244/T244))</f>
        <v>0</v>
      </c>
      <c r="M244" s="102">
        <f>IF(U244=0,0,(IF(U244&lt;='Paramètres '!$B$5,0,ROUND(('Paramètres '!D$9*(MIN(U244,'Paramètres '!$B$10)-MIN(U244,'Paramètres '!$B$9))+'Paramètres '!D$10*(MIN(U244,'Paramètres '!$B$11)-MIN(U244,'Paramètres '!$B$10))+'Paramètres '!D$11*(MIN(U244,'Paramètres '!$B$12)-MIN(U244,'Paramètres '!$B$11))+'Paramètres '!D$12*(U244-MIN(U244,'Paramètres '!$B$12))),3))*I244/U244))</f>
        <v>0</v>
      </c>
      <c r="N244" s="102">
        <f>IF(V244=0,0,(IF(V244&lt;='Paramètres '!$B$5,0,ROUND(('Paramètres '!E$9*(MIN(V244,'Paramètres '!$B$10)-MIN(V244,'Paramètres '!$B$9))+'Paramètres '!E$10*(MIN(V244,'Paramètres '!$B$11)-MIN(V244,'Paramètres '!$B$10))+'Paramètres '!E$11*(MIN(V244,'Paramètres '!$B$12)-MIN(V244,'Paramètres '!$B$11))+'Paramètres '!E$12*(V244-MIN(V244,'Paramètres '!$B$12))),3))*J244/V244))</f>
        <v>0</v>
      </c>
      <c r="O244" s="102">
        <f>IF(W244=0,0,(IF(W244&lt;='Paramètres '!$B$5,0,ROUND(('Paramètres '!F$9*(MIN(W244,'Paramètres '!$B$10)-MIN(W244,'Paramètres '!$B$9))+'Paramètres '!F$10*(MIN(W244,'Paramètres '!$B$11)-MIN(W244,'Paramètres '!$B$10))+'Paramètres '!F$11*(MIN(W244,'Paramètres '!$B$12)-MIN(W244,'Paramètres '!$B$11))+'Paramètres '!F$12*(W244-MIN(W244,'Paramètres '!$B$12))),3))*K244/W244))</f>
        <v>0</v>
      </c>
      <c r="P244" s="106"/>
      <c r="Q244" s="106"/>
      <c r="R244" s="106"/>
      <c r="S244" s="106"/>
      <c r="T244" s="102">
        <f t="shared" si="603"/>
        <v>0</v>
      </c>
      <c r="U244" s="102">
        <f t="shared" si="604"/>
        <v>0</v>
      </c>
      <c r="V244" s="102">
        <f t="shared" si="605"/>
        <v>0</v>
      </c>
      <c r="W244" s="102">
        <f t="shared" si="606"/>
        <v>0</v>
      </c>
      <c r="X244" s="104">
        <f t="shared" si="607"/>
        <v>0</v>
      </c>
      <c r="Z244" s="52">
        <f t="shared" si="608"/>
        <v>0</v>
      </c>
      <c r="AA244" s="52">
        <f t="shared" si="609"/>
        <v>0</v>
      </c>
      <c r="AB244" s="52">
        <f t="shared" si="610"/>
        <v>0</v>
      </c>
      <c r="AC244" s="52">
        <f t="shared" si="611"/>
        <v>0</v>
      </c>
      <c r="AE244" s="52">
        <f t="shared" si="612"/>
        <v>0</v>
      </c>
      <c r="AF244" s="52">
        <f t="shared" si="613"/>
        <v>0</v>
      </c>
      <c r="AG244" s="52">
        <f t="shared" si="614"/>
        <v>0</v>
      </c>
      <c r="AH244" s="52">
        <f t="shared" si="615"/>
        <v>0</v>
      </c>
      <c r="AJ244" s="52">
        <f t="shared" si="616"/>
        <v>0</v>
      </c>
      <c r="AK244" s="52">
        <f t="shared" si="617"/>
        <v>0</v>
      </c>
      <c r="AL244" s="52">
        <f t="shared" si="618"/>
        <v>0</v>
      </c>
      <c r="AM244" s="52">
        <f t="shared" si="619"/>
        <v>0</v>
      </c>
      <c r="AO244" s="31">
        <v>1</v>
      </c>
    </row>
    <row r="245" spans="2:41" ht="52.2" x14ac:dyDescent="0.35">
      <c r="B245" s="184">
        <v>240</v>
      </c>
      <c r="C245" s="55" t="s">
        <v>530</v>
      </c>
      <c r="D245" s="50" t="s">
        <v>531</v>
      </c>
      <c r="E245" s="50" t="s">
        <v>187</v>
      </c>
      <c r="F245" s="55" t="s">
        <v>558</v>
      </c>
      <c r="G245" s="56"/>
      <c r="H245" s="100"/>
      <c r="I245" s="100"/>
      <c r="J245" s="100"/>
      <c r="K245" s="100"/>
      <c r="L245" s="102">
        <f>IF(T245=0,0,(IF(T245&lt;='Paramètres '!$B$5,0,ROUND(('Paramètres '!C$9*(MIN(T245,'Paramètres '!$B$10)-MIN(T245,'Paramètres '!$B$9))+'Paramètres '!C$10*(MIN(T245,'Paramètres '!$B$11)-MIN(T245,'Paramètres '!$B$10))+'Paramètres '!C$11*(MIN(T245,'Paramètres '!$B$12)-MIN(T245,'Paramètres '!$B$11))+'Paramètres '!C$12*(T245-MIN(T245,'Paramètres '!$B$12))),3))*H245/T245))</f>
        <v>0</v>
      </c>
      <c r="M245" s="102">
        <f>IF(U245=0,0,(IF(U245&lt;='Paramètres '!$B$5,0,ROUND(('Paramètres '!D$9*(MIN(U245,'Paramètres '!$B$10)-MIN(U245,'Paramètres '!$B$9))+'Paramètres '!D$10*(MIN(U245,'Paramètres '!$B$11)-MIN(U245,'Paramètres '!$B$10))+'Paramètres '!D$11*(MIN(U245,'Paramètres '!$B$12)-MIN(U245,'Paramètres '!$B$11))+'Paramètres '!D$12*(U245-MIN(U245,'Paramètres '!$B$12))),3))*I245/U245))</f>
        <v>0</v>
      </c>
      <c r="N245" s="102">
        <f>IF(V245=0,0,(IF(V245&lt;='Paramètres '!$B$5,0,ROUND(('Paramètres '!E$9*(MIN(V245,'Paramètres '!$B$10)-MIN(V245,'Paramètres '!$B$9))+'Paramètres '!E$10*(MIN(V245,'Paramètres '!$B$11)-MIN(V245,'Paramètres '!$B$10))+'Paramètres '!E$11*(MIN(V245,'Paramètres '!$B$12)-MIN(V245,'Paramètres '!$B$11))+'Paramètres '!E$12*(V245-MIN(V245,'Paramètres '!$B$12))),3))*J245/V245))</f>
        <v>0</v>
      </c>
      <c r="O245" s="102">
        <f>IF(W245=0,0,(IF(W245&lt;='Paramètres '!$B$5,0,ROUND(('Paramètres '!F$9*(MIN(W245,'Paramètres '!$B$10)-MIN(W245,'Paramètres '!$B$9))+'Paramètres '!F$10*(MIN(W245,'Paramètres '!$B$11)-MIN(W245,'Paramètres '!$B$10))+'Paramètres '!F$11*(MIN(W245,'Paramètres '!$B$12)-MIN(W245,'Paramètres '!$B$11))+'Paramètres '!F$12*(W245-MIN(W245,'Paramètres '!$B$12))),3))*K245/W245))</f>
        <v>0</v>
      </c>
      <c r="P245" s="106"/>
      <c r="Q245" s="106"/>
      <c r="R245" s="106"/>
      <c r="S245" s="106"/>
      <c r="T245" s="102">
        <f t="shared" si="603"/>
        <v>0</v>
      </c>
      <c r="U245" s="102">
        <f t="shared" si="604"/>
        <v>0</v>
      </c>
      <c r="V245" s="102">
        <f t="shared" si="605"/>
        <v>0</v>
      </c>
      <c r="W245" s="102">
        <f t="shared" si="606"/>
        <v>0</v>
      </c>
      <c r="X245" s="104">
        <f t="shared" si="607"/>
        <v>0</v>
      </c>
      <c r="Z245" s="52">
        <f t="shared" si="608"/>
        <v>0</v>
      </c>
      <c r="AA245" s="52">
        <f t="shared" si="609"/>
        <v>0</v>
      </c>
      <c r="AB245" s="52">
        <f t="shared" si="610"/>
        <v>0</v>
      </c>
      <c r="AC245" s="52">
        <f t="shared" si="611"/>
        <v>0</v>
      </c>
      <c r="AE245" s="52">
        <f t="shared" si="612"/>
        <v>0</v>
      </c>
      <c r="AF245" s="52">
        <f t="shared" si="613"/>
        <v>0</v>
      </c>
      <c r="AG245" s="52">
        <f t="shared" si="614"/>
        <v>0</v>
      </c>
      <c r="AH245" s="52">
        <f t="shared" si="615"/>
        <v>0</v>
      </c>
      <c r="AJ245" s="52">
        <f t="shared" si="616"/>
        <v>0</v>
      </c>
      <c r="AK245" s="52">
        <f t="shared" si="617"/>
        <v>0</v>
      </c>
      <c r="AL245" s="52">
        <f t="shared" si="618"/>
        <v>0</v>
      </c>
      <c r="AM245" s="52">
        <f t="shared" si="619"/>
        <v>0</v>
      </c>
      <c r="AO245" s="31">
        <v>1</v>
      </c>
    </row>
    <row r="246" spans="2:41" ht="52.2" x14ac:dyDescent="0.35">
      <c r="B246" s="184">
        <v>241</v>
      </c>
      <c r="C246" s="55" t="s">
        <v>532</v>
      </c>
      <c r="D246" s="50" t="s">
        <v>533</v>
      </c>
      <c r="E246" s="50" t="s">
        <v>298</v>
      </c>
      <c r="F246" s="55" t="s">
        <v>534</v>
      </c>
      <c r="G246" s="56"/>
      <c r="H246" s="100"/>
      <c r="I246" s="100"/>
      <c r="J246" s="100"/>
      <c r="K246" s="100"/>
      <c r="L246" s="102">
        <f>IF(T246=0,0,(IF(T246&lt;='Paramètres '!$B$5,0,ROUND(('Paramètres '!C$9*(MIN(T246,'Paramètres '!$B$10)-MIN(T246,'Paramètres '!$B$9))+'Paramètres '!C$10*(MIN(T246,'Paramètres '!$B$11)-MIN(T246,'Paramètres '!$B$10))+'Paramètres '!C$11*(MIN(T246,'Paramètres '!$B$12)-MIN(T246,'Paramètres '!$B$11))+'Paramètres '!C$12*(T246-MIN(T246,'Paramètres '!$B$12))),3))*H246/T246))</f>
        <v>0</v>
      </c>
      <c r="M246" s="102">
        <f>IF(U246=0,0,(IF(U246&lt;='Paramètres '!$B$5,0,ROUND(('Paramètres '!D$9*(MIN(U246,'Paramètres '!$B$10)-MIN(U246,'Paramètres '!$B$9))+'Paramètres '!D$10*(MIN(U246,'Paramètres '!$B$11)-MIN(U246,'Paramètres '!$B$10))+'Paramètres '!D$11*(MIN(U246,'Paramètres '!$B$12)-MIN(U246,'Paramètres '!$B$11))+'Paramètres '!D$12*(U246-MIN(U246,'Paramètres '!$B$12))),3))*I246/U246))</f>
        <v>0</v>
      </c>
      <c r="N246" s="102">
        <f>IF(V246=0,0,(IF(V246&lt;='Paramètres '!$B$5,0,ROUND(('Paramètres '!E$9*(MIN(V246,'Paramètres '!$B$10)-MIN(V246,'Paramètres '!$B$9))+'Paramètres '!E$10*(MIN(V246,'Paramètres '!$B$11)-MIN(V246,'Paramètres '!$B$10))+'Paramètres '!E$11*(MIN(V246,'Paramètres '!$B$12)-MIN(V246,'Paramètres '!$B$11))+'Paramètres '!E$12*(V246-MIN(V246,'Paramètres '!$B$12))),3))*J246/V246))</f>
        <v>0</v>
      </c>
      <c r="O246" s="102">
        <f>IF(W246=0,0,(IF(W246&lt;='Paramètres '!$B$5,0,ROUND(('Paramètres '!F$9*(MIN(W246,'Paramètres '!$B$10)-MIN(W246,'Paramètres '!$B$9))+'Paramètres '!F$10*(MIN(W246,'Paramètres '!$B$11)-MIN(W246,'Paramètres '!$B$10))+'Paramètres '!F$11*(MIN(W246,'Paramètres '!$B$12)-MIN(W246,'Paramètres '!$B$11))+'Paramètres '!F$12*(W246-MIN(W246,'Paramètres '!$B$12))),3))*K246/W246))</f>
        <v>0</v>
      </c>
      <c r="P246" s="106"/>
      <c r="Q246" s="106"/>
      <c r="R246" s="106"/>
      <c r="S246" s="106"/>
      <c r="T246" s="102">
        <f t="shared" si="603"/>
        <v>0</v>
      </c>
      <c r="U246" s="102">
        <f t="shared" si="604"/>
        <v>0</v>
      </c>
      <c r="V246" s="102">
        <f t="shared" si="605"/>
        <v>0</v>
      </c>
      <c r="W246" s="102">
        <f t="shared" si="606"/>
        <v>0</v>
      </c>
      <c r="X246" s="104">
        <f t="shared" si="607"/>
        <v>0</v>
      </c>
      <c r="Z246" s="52">
        <f t="shared" si="608"/>
        <v>0</v>
      </c>
      <c r="AA246" s="52">
        <f t="shared" si="609"/>
        <v>0</v>
      </c>
      <c r="AB246" s="52">
        <f t="shared" si="610"/>
        <v>0</v>
      </c>
      <c r="AC246" s="52">
        <f t="shared" si="611"/>
        <v>0</v>
      </c>
      <c r="AE246" s="52">
        <f t="shared" si="612"/>
        <v>0</v>
      </c>
      <c r="AF246" s="52">
        <f t="shared" si="613"/>
        <v>0</v>
      </c>
      <c r="AG246" s="52">
        <f t="shared" si="614"/>
        <v>0</v>
      </c>
      <c r="AH246" s="52">
        <f t="shared" si="615"/>
        <v>0</v>
      </c>
      <c r="AJ246" s="52">
        <f t="shared" si="616"/>
        <v>0</v>
      </c>
      <c r="AK246" s="52">
        <f t="shared" si="617"/>
        <v>0</v>
      </c>
      <c r="AL246" s="52">
        <f t="shared" si="618"/>
        <v>0</v>
      </c>
      <c r="AM246" s="52">
        <f t="shared" si="619"/>
        <v>0</v>
      </c>
      <c r="AO246" s="31">
        <v>1</v>
      </c>
    </row>
    <row r="247" spans="2:41" ht="52.2" x14ac:dyDescent="0.35">
      <c r="B247" s="184">
        <v>242</v>
      </c>
      <c r="C247" s="55" t="s">
        <v>535</v>
      </c>
      <c r="D247" s="50" t="s">
        <v>536</v>
      </c>
      <c r="E247" s="50" t="s">
        <v>187</v>
      </c>
      <c r="F247" s="55" t="s">
        <v>537</v>
      </c>
      <c r="G247" s="56"/>
      <c r="H247" s="100"/>
      <c r="I247" s="100"/>
      <c r="J247" s="100"/>
      <c r="K247" s="100"/>
      <c r="L247" s="102">
        <f>IF(T247=0,0,(IF(T247&lt;='Paramètres '!$B$5,0,ROUND(('Paramètres '!C$9*(MIN(T247,'Paramètres '!$B$10)-MIN(T247,'Paramètres '!$B$9))+'Paramètres '!C$10*(MIN(T247,'Paramètres '!$B$11)-MIN(T247,'Paramètres '!$B$10))+'Paramètres '!C$11*(MIN(T247,'Paramètres '!$B$12)-MIN(T247,'Paramètres '!$B$11))+'Paramètres '!C$12*(T247-MIN(T247,'Paramètres '!$B$12))),3))*H247/T247))</f>
        <v>0</v>
      </c>
      <c r="M247" s="102">
        <f>IF(U247=0,0,(IF(U247&lt;='Paramètres '!$B$5,0,ROUND(('Paramètres '!D$9*(MIN(U247,'Paramètres '!$B$10)-MIN(U247,'Paramètres '!$B$9))+'Paramètres '!D$10*(MIN(U247,'Paramètres '!$B$11)-MIN(U247,'Paramètres '!$B$10))+'Paramètres '!D$11*(MIN(U247,'Paramètres '!$B$12)-MIN(U247,'Paramètres '!$B$11))+'Paramètres '!D$12*(U247-MIN(U247,'Paramètres '!$B$12))),3))*I247/U247))</f>
        <v>0</v>
      </c>
      <c r="N247" s="102">
        <f>IF(V247=0,0,(IF(V247&lt;='Paramètres '!$B$5,0,ROUND(('Paramètres '!E$9*(MIN(V247,'Paramètres '!$B$10)-MIN(V247,'Paramètres '!$B$9))+'Paramètres '!E$10*(MIN(V247,'Paramètres '!$B$11)-MIN(V247,'Paramètres '!$B$10))+'Paramètres '!E$11*(MIN(V247,'Paramètres '!$B$12)-MIN(V247,'Paramètres '!$B$11))+'Paramètres '!E$12*(V247-MIN(V247,'Paramètres '!$B$12))),3))*J247/V247))</f>
        <v>0</v>
      </c>
      <c r="O247" s="102">
        <f>IF(W247=0,0,(IF(W247&lt;='Paramètres '!$B$5,0,ROUND(('Paramètres '!F$9*(MIN(W247,'Paramètres '!$B$10)-MIN(W247,'Paramètres '!$B$9))+'Paramètres '!F$10*(MIN(W247,'Paramètres '!$B$11)-MIN(W247,'Paramètres '!$B$10))+'Paramètres '!F$11*(MIN(W247,'Paramètres '!$B$12)-MIN(W247,'Paramètres '!$B$11))+'Paramètres '!F$12*(W247-MIN(W247,'Paramètres '!$B$12))),3))*K247/W247))</f>
        <v>0</v>
      </c>
      <c r="P247" s="106"/>
      <c r="Q247" s="106"/>
      <c r="R247" s="106"/>
      <c r="S247" s="106"/>
      <c r="T247" s="102">
        <f t="shared" si="603"/>
        <v>0</v>
      </c>
      <c r="U247" s="102">
        <f t="shared" si="604"/>
        <v>0</v>
      </c>
      <c r="V247" s="102">
        <f t="shared" si="605"/>
        <v>0</v>
      </c>
      <c r="W247" s="102">
        <f t="shared" si="606"/>
        <v>0</v>
      </c>
      <c r="X247" s="104">
        <f t="shared" si="607"/>
        <v>0</v>
      </c>
      <c r="Z247" s="52">
        <f t="shared" si="608"/>
        <v>0</v>
      </c>
      <c r="AA247" s="52">
        <f t="shared" si="609"/>
        <v>0</v>
      </c>
      <c r="AB247" s="52">
        <f t="shared" si="610"/>
        <v>0</v>
      </c>
      <c r="AC247" s="52">
        <f t="shared" si="611"/>
        <v>0</v>
      </c>
      <c r="AE247" s="52">
        <f t="shared" si="612"/>
        <v>0</v>
      </c>
      <c r="AF247" s="52">
        <f t="shared" si="613"/>
        <v>0</v>
      </c>
      <c r="AG247" s="52">
        <f t="shared" si="614"/>
        <v>0</v>
      </c>
      <c r="AH247" s="52">
        <f t="shared" si="615"/>
        <v>0</v>
      </c>
      <c r="AJ247" s="52">
        <f t="shared" si="616"/>
        <v>0</v>
      </c>
      <c r="AK247" s="52">
        <f t="shared" si="617"/>
        <v>0</v>
      </c>
      <c r="AL247" s="52">
        <f t="shared" si="618"/>
        <v>0</v>
      </c>
      <c r="AM247" s="52">
        <f t="shared" si="619"/>
        <v>0</v>
      </c>
      <c r="AO247" s="31">
        <v>1</v>
      </c>
    </row>
    <row r="248" spans="2:41" ht="69.599999999999994" x14ac:dyDescent="0.35">
      <c r="B248" s="184">
        <v>243</v>
      </c>
      <c r="C248" s="55" t="s">
        <v>538</v>
      </c>
      <c r="D248" s="50" t="s">
        <v>539</v>
      </c>
      <c r="E248" s="50" t="s">
        <v>318</v>
      </c>
      <c r="F248" s="55" t="s">
        <v>540</v>
      </c>
      <c r="G248" s="56"/>
      <c r="H248" s="100"/>
      <c r="I248" s="100"/>
      <c r="J248" s="100"/>
      <c r="K248" s="100"/>
      <c r="L248" s="102">
        <f>IF(T248=0,0,(IF(T248&lt;='Paramètres '!$B$5,0,ROUND(('Paramètres '!C$9*(MIN(T248,'Paramètres '!$B$10)-MIN(T248,'Paramètres '!$B$9))+'Paramètres '!C$10*(MIN(T248,'Paramètres '!$B$11)-MIN(T248,'Paramètres '!$B$10))+'Paramètres '!C$11*(MIN(T248,'Paramètres '!$B$12)-MIN(T248,'Paramètres '!$B$11))+'Paramètres '!C$12*(T248-MIN(T248,'Paramètres '!$B$12))),3))*H248/T248))</f>
        <v>0</v>
      </c>
      <c r="M248" s="102">
        <f>IF(U248=0,0,(IF(U248&lt;='Paramètres '!$B$5,0,ROUND(('Paramètres '!D$9*(MIN(U248,'Paramètres '!$B$10)-MIN(U248,'Paramètres '!$B$9))+'Paramètres '!D$10*(MIN(U248,'Paramètres '!$B$11)-MIN(U248,'Paramètres '!$B$10))+'Paramètres '!D$11*(MIN(U248,'Paramètres '!$B$12)-MIN(U248,'Paramètres '!$B$11))+'Paramètres '!D$12*(U248-MIN(U248,'Paramètres '!$B$12))),3))*I248/U248))</f>
        <v>0</v>
      </c>
      <c r="N248" s="102">
        <f>IF(V248=0,0,(IF(V248&lt;='Paramètres '!$B$5,0,ROUND(('Paramètres '!E$9*(MIN(V248,'Paramètres '!$B$10)-MIN(V248,'Paramètres '!$B$9))+'Paramètres '!E$10*(MIN(V248,'Paramètres '!$B$11)-MIN(V248,'Paramètres '!$B$10))+'Paramètres '!E$11*(MIN(V248,'Paramètres '!$B$12)-MIN(V248,'Paramètres '!$B$11))+'Paramètres '!E$12*(V248-MIN(V248,'Paramètres '!$B$12))),3))*J248/V248))</f>
        <v>0</v>
      </c>
      <c r="O248" s="102">
        <f>IF(W248=0,0,(IF(W248&lt;='Paramètres '!$B$5,0,ROUND(('Paramètres '!F$9*(MIN(W248,'Paramètres '!$B$10)-MIN(W248,'Paramètres '!$B$9))+'Paramètres '!F$10*(MIN(W248,'Paramètres '!$B$11)-MIN(W248,'Paramètres '!$B$10))+'Paramètres '!F$11*(MIN(W248,'Paramètres '!$B$12)-MIN(W248,'Paramètres '!$B$11))+'Paramètres '!F$12*(W248-MIN(W248,'Paramètres '!$B$12))),3))*K248/W248))</f>
        <v>0</v>
      </c>
      <c r="P248" s="106"/>
      <c r="Q248" s="106"/>
      <c r="R248" s="106"/>
      <c r="S248" s="106"/>
      <c r="T248" s="102">
        <f t="shared" si="603"/>
        <v>0</v>
      </c>
      <c r="U248" s="102">
        <f t="shared" si="604"/>
        <v>0</v>
      </c>
      <c r="V248" s="102">
        <f t="shared" si="605"/>
        <v>0</v>
      </c>
      <c r="W248" s="102">
        <f t="shared" si="606"/>
        <v>0</v>
      </c>
      <c r="X248" s="104">
        <f t="shared" si="607"/>
        <v>0</v>
      </c>
      <c r="Z248" s="52">
        <f t="shared" si="608"/>
        <v>0</v>
      </c>
      <c r="AA248" s="52">
        <f t="shared" si="609"/>
        <v>0</v>
      </c>
      <c r="AB248" s="52">
        <f t="shared" si="610"/>
        <v>0</v>
      </c>
      <c r="AC248" s="52">
        <f t="shared" si="611"/>
        <v>0</v>
      </c>
      <c r="AE248" s="52">
        <f t="shared" si="612"/>
        <v>0</v>
      </c>
      <c r="AF248" s="52">
        <f t="shared" si="613"/>
        <v>0</v>
      </c>
      <c r="AG248" s="52">
        <f t="shared" si="614"/>
        <v>0</v>
      </c>
      <c r="AH248" s="52">
        <f t="shared" si="615"/>
        <v>0</v>
      </c>
      <c r="AJ248" s="52">
        <f t="shared" si="616"/>
        <v>0</v>
      </c>
      <c r="AK248" s="52">
        <f t="shared" si="617"/>
        <v>0</v>
      </c>
      <c r="AL248" s="52">
        <f t="shared" si="618"/>
        <v>0</v>
      </c>
      <c r="AM248" s="52">
        <f t="shared" si="619"/>
        <v>0</v>
      </c>
      <c r="AO248" s="31">
        <v>1</v>
      </c>
    </row>
    <row r="249" spans="2:41" ht="52.2" x14ac:dyDescent="0.35">
      <c r="B249" s="184">
        <v>244</v>
      </c>
      <c r="C249" s="55" t="s">
        <v>541</v>
      </c>
      <c r="D249" s="50" t="s">
        <v>542</v>
      </c>
      <c r="E249" s="50" t="s">
        <v>187</v>
      </c>
      <c r="F249" s="55" t="s">
        <v>543</v>
      </c>
      <c r="G249" s="56"/>
      <c r="H249" s="100"/>
      <c r="I249" s="100"/>
      <c r="J249" s="100"/>
      <c r="K249" s="100"/>
      <c r="L249" s="102">
        <f>IF(T249=0,0,(IF(T249&lt;='Paramètres '!$B$5,0,ROUND(('Paramètres '!C$9*(MIN(T249,'Paramètres '!$B$10)-MIN(T249,'Paramètres '!$B$9))+'Paramètres '!C$10*(MIN(T249,'Paramètres '!$B$11)-MIN(T249,'Paramètres '!$B$10))+'Paramètres '!C$11*(MIN(T249,'Paramètres '!$B$12)-MIN(T249,'Paramètres '!$B$11))+'Paramètres '!C$12*(T249-MIN(T249,'Paramètres '!$B$12))),3))*H249/T249))</f>
        <v>0</v>
      </c>
      <c r="M249" s="102">
        <f>IF(U249=0,0,(IF(U249&lt;='Paramètres '!$B$5,0,ROUND(('Paramètres '!D$9*(MIN(U249,'Paramètres '!$B$10)-MIN(U249,'Paramètres '!$B$9))+'Paramètres '!D$10*(MIN(U249,'Paramètres '!$B$11)-MIN(U249,'Paramètres '!$B$10))+'Paramètres '!D$11*(MIN(U249,'Paramètres '!$B$12)-MIN(U249,'Paramètres '!$B$11))+'Paramètres '!D$12*(U249-MIN(U249,'Paramètres '!$B$12))),3))*I249/U249))</f>
        <v>0</v>
      </c>
      <c r="N249" s="102">
        <f>IF(V249=0,0,(IF(V249&lt;='Paramètres '!$B$5,0,ROUND(('Paramètres '!E$9*(MIN(V249,'Paramètres '!$B$10)-MIN(V249,'Paramètres '!$B$9))+'Paramètres '!E$10*(MIN(V249,'Paramètres '!$B$11)-MIN(V249,'Paramètres '!$B$10))+'Paramètres '!E$11*(MIN(V249,'Paramètres '!$B$12)-MIN(V249,'Paramètres '!$B$11))+'Paramètres '!E$12*(V249-MIN(V249,'Paramètres '!$B$12))),3))*J249/V249))</f>
        <v>0</v>
      </c>
      <c r="O249" s="102">
        <f>IF(W249=0,0,(IF(W249&lt;='Paramètres '!$B$5,0,ROUND(('Paramètres '!F$9*(MIN(W249,'Paramètres '!$B$10)-MIN(W249,'Paramètres '!$B$9))+'Paramètres '!F$10*(MIN(W249,'Paramètres '!$B$11)-MIN(W249,'Paramètres '!$B$10))+'Paramètres '!F$11*(MIN(W249,'Paramètres '!$B$12)-MIN(W249,'Paramètres '!$B$11))+'Paramètres '!F$12*(W249-MIN(W249,'Paramètres '!$B$12))),3))*K249/W249))</f>
        <v>0</v>
      </c>
      <c r="P249" s="106"/>
      <c r="Q249" s="106"/>
      <c r="R249" s="106"/>
      <c r="S249" s="106"/>
      <c r="T249" s="102">
        <f t="shared" si="603"/>
        <v>0</v>
      </c>
      <c r="U249" s="102">
        <f t="shared" si="604"/>
        <v>0</v>
      </c>
      <c r="V249" s="102">
        <f t="shared" si="605"/>
        <v>0</v>
      </c>
      <c r="W249" s="102">
        <f t="shared" si="606"/>
        <v>0</v>
      </c>
      <c r="X249" s="104">
        <f t="shared" si="607"/>
        <v>0</v>
      </c>
      <c r="Z249" s="52">
        <f t="shared" si="608"/>
        <v>0</v>
      </c>
      <c r="AA249" s="52">
        <f t="shared" si="609"/>
        <v>0</v>
      </c>
      <c r="AB249" s="52">
        <f t="shared" si="610"/>
        <v>0</v>
      </c>
      <c r="AC249" s="52">
        <f t="shared" si="611"/>
        <v>0</v>
      </c>
      <c r="AE249" s="52">
        <f t="shared" si="612"/>
        <v>0</v>
      </c>
      <c r="AF249" s="52">
        <f t="shared" si="613"/>
        <v>0</v>
      </c>
      <c r="AG249" s="52">
        <f t="shared" si="614"/>
        <v>0</v>
      </c>
      <c r="AH249" s="52">
        <f t="shared" si="615"/>
        <v>0</v>
      </c>
      <c r="AJ249" s="52">
        <f t="shared" si="616"/>
        <v>0</v>
      </c>
      <c r="AK249" s="52">
        <f t="shared" si="617"/>
        <v>0</v>
      </c>
      <c r="AL249" s="52">
        <f t="shared" si="618"/>
        <v>0</v>
      </c>
      <c r="AM249" s="52">
        <f t="shared" si="619"/>
        <v>0</v>
      </c>
      <c r="AO249" s="31">
        <v>1</v>
      </c>
    </row>
    <row r="250" spans="2:41" ht="69.599999999999994" x14ac:dyDescent="0.35">
      <c r="B250" s="184">
        <v>245</v>
      </c>
      <c r="C250" s="247" t="s">
        <v>956</v>
      </c>
      <c r="D250" s="248" t="s">
        <v>665</v>
      </c>
      <c r="E250" s="50" t="s">
        <v>298</v>
      </c>
      <c r="F250" s="55" t="s">
        <v>366</v>
      </c>
      <c r="G250" s="56"/>
      <c r="H250" s="100"/>
      <c r="I250" s="100"/>
      <c r="J250" s="100"/>
      <c r="K250" s="100"/>
      <c r="L250" s="102">
        <f>IF(T250=0,0,(IF(T250&lt;='Paramètres '!$B$5,0,ROUND(('Paramètres '!C$9*(MIN(T250,'Paramètres '!$B$10)-MIN(T250,'Paramètres '!$B$9))+'Paramètres '!C$10*(MIN(T250,'Paramètres '!$B$11)-MIN(T250,'Paramètres '!$B$10))+'Paramètres '!C$11*(MIN(T250,'Paramètres '!$B$12)-MIN(T250,'Paramètres '!$B$11))+'Paramètres '!C$12*(T250-MIN(T250,'Paramètres '!$B$12))),3))*H250/T250))</f>
        <v>0</v>
      </c>
      <c r="M250" s="102">
        <f>IF(U250=0,0,(IF(U250&lt;='Paramètres '!$B$5,0,ROUND(('Paramètres '!D$9*(MIN(U250,'Paramètres '!$B$10)-MIN(U250,'Paramètres '!$B$9))+'Paramètres '!D$10*(MIN(U250,'Paramètres '!$B$11)-MIN(U250,'Paramètres '!$B$10))+'Paramètres '!D$11*(MIN(U250,'Paramètres '!$B$12)-MIN(U250,'Paramètres '!$B$11))+'Paramètres '!D$12*(U250-MIN(U250,'Paramètres '!$B$12))),3))*I250/U250))</f>
        <v>0</v>
      </c>
      <c r="N250" s="102">
        <f>IF(V250=0,0,(IF(V250&lt;='Paramètres '!$B$5,0,ROUND(('Paramètres '!E$9*(MIN(V250,'Paramètres '!$B$10)-MIN(V250,'Paramètres '!$B$9))+'Paramètres '!E$10*(MIN(V250,'Paramètres '!$B$11)-MIN(V250,'Paramètres '!$B$10))+'Paramètres '!E$11*(MIN(V250,'Paramètres '!$B$12)-MIN(V250,'Paramètres '!$B$11))+'Paramètres '!E$12*(V250-MIN(V250,'Paramètres '!$B$12))),3))*J250/V250))</f>
        <v>0</v>
      </c>
      <c r="O250" s="102">
        <f>IF(W250=0,0,(IF(W250&lt;='Paramètres '!$B$5,0,ROUND(('Paramètres '!F$9*(MIN(W250,'Paramètres '!$B$10)-MIN(W250,'Paramètres '!$B$9))+'Paramètres '!F$10*(MIN(W250,'Paramètres '!$B$11)-MIN(W250,'Paramètres '!$B$10))+'Paramètres '!F$11*(MIN(W250,'Paramètres '!$B$12)-MIN(W250,'Paramètres '!$B$11))+'Paramètres '!F$12*(W250-MIN(W250,'Paramètres '!$B$12))),3))*K250/W250))</f>
        <v>0</v>
      </c>
      <c r="P250" s="106"/>
      <c r="Q250" s="106"/>
      <c r="R250" s="106"/>
      <c r="S250" s="106"/>
      <c r="T250" s="102">
        <f t="shared" si="603"/>
        <v>0</v>
      </c>
      <c r="U250" s="102">
        <f t="shared" si="604"/>
        <v>0</v>
      </c>
      <c r="V250" s="102">
        <f t="shared" si="605"/>
        <v>0</v>
      </c>
      <c r="W250" s="102">
        <f t="shared" si="606"/>
        <v>0</v>
      </c>
      <c r="X250" s="104">
        <f t="shared" si="607"/>
        <v>0</v>
      </c>
      <c r="Z250" s="52">
        <f t="shared" si="608"/>
        <v>0</v>
      </c>
      <c r="AA250" s="52">
        <f t="shared" si="609"/>
        <v>0</v>
      </c>
      <c r="AB250" s="52">
        <f t="shared" si="610"/>
        <v>0</v>
      </c>
      <c r="AC250" s="52">
        <f t="shared" si="611"/>
        <v>0</v>
      </c>
      <c r="AE250" s="52">
        <f t="shared" si="612"/>
        <v>0</v>
      </c>
      <c r="AF250" s="52">
        <f t="shared" si="613"/>
        <v>0</v>
      </c>
      <c r="AG250" s="52">
        <f t="shared" si="614"/>
        <v>0</v>
      </c>
      <c r="AH250" s="52">
        <f t="shared" si="615"/>
        <v>0</v>
      </c>
      <c r="AJ250" s="52">
        <f t="shared" si="616"/>
        <v>0</v>
      </c>
      <c r="AK250" s="52">
        <f t="shared" si="617"/>
        <v>0</v>
      </c>
      <c r="AL250" s="52">
        <f t="shared" si="618"/>
        <v>0</v>
      </c>
      <c r="AM250" s="52">
        <f t="shared" si="619"/>
        <v>0</v>
      </c>
      <c r="AO250" s="31">
        <v>1</v>
      </c>
    </row>
    <row r="251" spans="2:41" ht="69.599999999999994" x14ac:dyDescent="0.35">
      <c r="B251" s="184">
        <v>246</v>
      </c>
      <c r="C251" s="55" t="s">
        <v>544</v>
      </c>
      <c r="D251" s="50" t="s">
        <v>135</v>
      </c>
      <c r="E251" s="50" t="s">
        <v>545</v>
      </c>
      <c r="F251" s="55" t="s">
        <v>546</v>
      </c>
      <c r="G251" s="56"/>
      <c r="H251" s="100"/>
      <c r="I251" s="100"/>
      <c r="J251" s="100"/>
      <c r="K251" s="100"/>
      <c r="L251" s="102">
        <f>IF(T251=0,0,(IF(T251&lt;='Paramètres '!$B$5,0,ROUND(('Paramètres '!C$9*(MIN(T251,'Paramètres '!$B$10)-MIN(T251,'Paramètres '!$B$9))+'Paramètres '!C$10*(MIN(T251,'Paramètres '!$B$11)-MIN(T251,'Paramètres '!$B$10))+'Paramètres '!C$11*(MIN(T251,'Paramètres '!$B$12)-MIN(T251,'Paramètres '!$B$11))+'Paramètres '!C$12*(T251-MIN(T251,'Paramètres '!$B$12))),3))*H251/T251))</f>
        <v>0</v>
      </c>
      <c r="M251" s="102">
        <f>IF(U251=0,0,(IF(U251&lt;='Paramètres '!$B$5,0,ROUND(('Paramètres '!D$9*(MIN(U251,'Paramètres '!$B$10)-MIN(U251,'Paramètres '!$B$9))+'Paramètres '!D$10*(MIN(U251,'Paramètres '!$B$11)-MIN(U251,'Paramètres '!$B$10))+'Paramètres '!D$11*(MIN(U251,'Paramètres '!$B$12)-MIN(U251,'Paramètres '!$B$11))+'Paramètres '!D$12*(U251-MIN(U251,'Paramètres '!$B$12))),3))*I251/U251))</f>
        <v>0</v>
      </c>
      <c r="N251" s="102">
        <f>IF(V251=0,0,(IF(V251&lt;='Paramètres '!$B$5,0,ROUND(('Paramètres '!E$9*(MIN(V251,'Paramètres '!$B$10)-MIN(V251,'Paramètres '!$B$9))+'Paramètres '!E$10*(MIN(V251,'Paramètres '!$B$11)-MIN(V251,'Paramètres '!$B$10))+'Paramètres '!E$11*(MIN(V251,'Paramètres '!$B$12)-MIN(V251,'Paramètres '!$B$11))+'Paramètres '!E$12*(V251-MIN(V251,'Paramètres '!$B$12))),3))*J251/V251))</f>
        <v>0</v>
      </c>
      <c r="O251" s="102">
        <f>IF(W251=0,0,(IF(W251&lt;='Paramètres '!$B$5,0,ROUND(('Paramètres '!F$9*(MIN(W251,'Paramètres '!$B$10)-MIN(W251,'Paramètres '!$B$9))+'Paramètres '!F$10*(MIN(W251,'Paramètres '!$B$11)-MIN(W251,'Paramètres '!$B$10))+'Paramètres '!F$11*(MIN(W251,'Paramètres '!$B$12)-MIN(W251,'Paramètres '!$B$11))+'Paramètres '!F$12*(W251-MIN(W251,'Paramètres '!$B$12))),3))*K251/W251))</f>
        <v>0</v>
      </c>
      <c r="P251" s="106"/>
      <c r="Q251" s="106"/>
      <c r="R251" s="106"/>
      <c r="S251" s="106"/>
      <c r="T251" s="102">
        <f t="shared" si="603"/>
        <v>0</v>
      </c>
      <c r="U251" s="102">
        <f t="shared" si="604"/>
        <v>0</v>
      </c>
      <c r="V251" s="102">
        <f t="shared" si="605"/>
        <v>0</v>
      </c>
      <c r="W251" s="102">
        <f t="shared" si="606"/>
        <v>0</v>
      </c>
      <c r="X251" s="104">
        <f t="shared" si="607"/>
        <v>0</v>
      </c>
      <c r="Z251" s="52">
        <f t="shared" si="608"/>
        <v>0</v>
      </c>
      <c r="AA251" s="52">
        <f t="shared" si="609"/>
        <v>0</v>
      </c>
      <c r="AB251" s="52">
        <f t="shared" si="610"/>
        <v>0</v>
      </c>
      <c r="AC251" s="52">
        <f t="shared" si="611"/>
        <v>0</v>
      </c>
      <c r="AE251" s="52">
        <f t="shared" si="612"/>
        <v>0</v>
      </c>
      <c r="AF251" s="52">
        <f t="shared" si="613"/>
        <v>0</v>
      </c>
      <c r="AG251" s="52">
        <f t="shared" si="614"/>
        <v>0</v>
      </c>
      <c r="AH251" s="52">
        <f t="shared" si="615"/>
        <v>0</v>
      </c>
      <c r="AJ251" s="52">
        <f t="shared" si="616"/>
        <v>0</v>
      </c>
      <c r="AK251" s="52">
        <f t="shared" si="617"/>
        <v>0</v>
      </c>
      <c r="AL251" s="52">
        <f t="shared" si="618"/>
        <v>0</v>
      </c>
      <c r="AM251" s="52">
        <f t="shared" si="619"/>
        <v>0</v>
      </c>
      <c r="AO251" s="31">
        <v>1</v>
      </c>
    </row>
    <row r="252" spans="2:41" ht="69.599999999999994" x14ac:dyDescent="0.35">
      <c r="B252" s="184">
        <v>247</v>
      </c>
      <c r="C252" s="55" t="s">
        <v>547</v>
      </c>
      <c r="D252" s="50" t="s">
        <v>548</v>
      </c>
      <c r="E252" s="50" t="s">
        <v>173</v>
      </c>
      <c r="F252" s="55" t="s">
        <v>549</v>
      </c>
      <c r="G252" s="56"/>
      <c r="H252" s="100"/>
      <c r="I252" s="100"/>
      <c r="J252" s="100"/>
      <c r="K252" s="100"/>
      <c r="L252" s="102">
        <f>IF(T252=0,0,(IF(T252&lt;='Paramètres '!$B$5,0,ROUND(('Paramètres '!C$9*(MIN(T252,'Paramètres '!$B$10)-MIN(T252,'Paramètres '!$B$9))+'Paramètres '!C$10*(MIN(T252,'Paramètres '!$B$11)-MIN(T252,'Paramètres '!$B$10))+'Paramètres '!C$11*(MIN(T252,'Paramètres '!$B$12)-MIN(T252,'Paramètres '!$B$11))+'Paramètres '!C$12*(T252-MIN(T252,'Paramètres '!$B$12))),3))*H252/T252))</f>
        <v>0</v>
      </c>
      <c r="M252" s="102">
        <f>IF(U252=0,0,(IF(U252&lt;='Paramètres '!$B$5,0,ROUND(('Paramètres '!D$9*(MIN(U252,'Paramètres '!$B$10)-MIN(U252,'Paramètres '!$B$9))+'Paramètres '!D$10*(MIN(U252,'Paramètres '!$B$11)-MIN(U252,'Paramètres '!$B$10))+'Paramètres '!D$11*(MIN(U252,'Paramètres '!$B$12)-MIN(U252,'Paramètres '!$B$11))+'Paramètres '!D$12*(U252-MIN(U252,'Paramètres '!$B$12))),3))*I252/U252))</f>
        <v>0</v>
      </c>
      <c r="N252" s="102">
        <f>IF(V252=0,0,(IF(V252&lt;='Paramètres '!$B$5,0,ROUND(('Paramètres '!E$9*(MIN(V252,'Paramètres '!$B$10)-MIN(V252,'Paramètres '!$B$9))+'Paramètres '!E$10*(MIN(V252,'Paramètres '!$B$11)-MIN(V252,'Paramètres '!$B$10))+'Paramètres '!E$11*(MIN(V252,'Paramètres '!$B$12)-MIN(V252,'Paramètres '!$B$11))+'Paramètres '!E$12*(V252-MIN(V252,'Paramètres '!$B$12))),3))*J252/V252))</f>
        <v>0</v>
      </c>
      <c r="O252" s="102">
        <f>IF(W252=0,0,(IF(W252&lt;='Paramètres '!$B$5,0,ROUND(('Paramètres '!F$9*(MIN(W252,'Paramètres '!$B$10)-MIN(W252,'Paramètres '!$B$9))+'Paramètres '!F$10*(MIN(W252,'Paramètres '!$B$11)-MIN(W252,'Paramètres '!$B$10))+'Paramètres '!F$11*(MIN(W252,'Paramètres '!$B$12)-MIN(W252,'Paramètres '!$B$11))+'Paramètres '!F$12*(W252-MIN(W252,'Paramètres '!$B$12))),3))*K252/W252))</f>
        <v>0</v>
      </c>
      <c r="P252" s="106"/>
      <c r="Q252" s="106"/>
      <c r="R252" s="106"/>
      <c r="S252" s="106"/>
      <c r="T252" s="102">
        <f t="shared" si="603"/>
        <v>0</v>
      </c>
      <c r="U252" s="102">
        <f t="shared" si="604"/>
        <v>0</v>
      </c>
      <c r="V252" s="102">
        <f t="shared" si="605"/>
        <v>0</v>
      </c>
      <c r="W252" s="102">
        <f t="shared" si="606"/>
        <v>0</v>
      </c>
      <c r="X252" s="104">
        <f t="shared" si="607"/>
        <v>0</v>
      </c>
      <c r="Z252" s="52">
        <f t="shared" si="608"/>
        <v>0</v>
      </c>
      <c r="AA252" s="52">
        <f t="shared" si="609"/>
        <v>0</v>
      </c>
      <c r="AB252" s="52">
        <f t="shared" si="610"/>
        <v>0</v>
      </c>
      <c r="AC252" s="52">
        <f t="shared" si="611"/>
        <v>0</v>
      </c>
      <c r="AE252" s="52">
        <f t="shared" si="612"/>
        <v>0</v>
      </c>
      <c r="AF252" s="52">
        <f t="shared" si="613"/>
        <v>0</v>
      </c>
      <c r="AG252" s="52">
        <f t="shared" si="614"/>
        <v>0</v>
      </c>
      <c r="AH252" s="52">
        <f t="shared" si="615"/>
        <v>0</v>
      </c>
      <c r="AJ252" s="52">
        <f t="shared" si="616"/>
        <v>0</v>
      </c>
      <c r="AK252" s="52">
        <f t="shared" si="617"/>
        <v>0</v>
      </c>
      <c r="AL252" s="52">
        <f t="shared" si="618"/>
        <v>0</v>
      </c>
      <c r="AM252" s="52">
        <f t="shared" si="619"/>
        <v>0</v>
      </c>
      <c r="AO252" s="31">
        <v>0</v>
      </c>
    </row>
    <row r="253" spans="2:41" ht="87" x14ac:dyDescent="0.35">
      <c r="B253" s="184">
        <v>248</v>
      </c>
      <c r="C253" s="55" t="s">
        <v>550</v>
      </c>
      <c r="D253" s="50" t="s">
        <v>551</v>
      </c>
      <c r="E253" s="50" t="s">
        <v>187</v>
      </c>
      <c r="F253" s="55" t="s">
        <v>552</v>
      </c>
      <c r="G253" s="56"/>
      <c r="H253" s="100"/>
      <c r="I253" s="100"/>
      <c r="J253" s="100"/>
      <c r="K253" s="100"/>
      <c r="L253" s="102">
        <f>IF(T253=0,0,(IF(T253&lt;='Paramètres '!$B$5,0,ROUND(('Paramètres '!C$9*(MIN(T253,'Paramètres '!$B$10)-MIN(T253,'Paramètres '!$B$9))+'Paramètres '!C$10*(MIN(T253,'Paramètres '!$B$11)-MIN(T253,'Paramètres '!$B$10))+'Paramètres '!C$11*(MIN(T253,'Paramètres '!$B$12)-MIN(T253,'Paramètres '!$B$11))+'Paramètres '!C$12*(T253-MIN(T253,'Paramètres '!$B$12))),3))*H253/T253))</f>
        <v>0</v>
      </c>
      <c r="M253" s="102">
        <f>IF(U253=0,0,(IF(U253&lt;='Paramètres '!$B$5,0,ROUND(('Paramètres '!D$9*(MIN(U253,'Paramètres '!$B$10)-MIN(U253,'Paramètres '!$B$9))+'Paramètres '!D$10*(MIN(U253,'Paramètres '!$B$11)-MIN(U253,'Paramètres '!$B$10))+'Paramètres '!D$11*(MIN(U253,'Paramètres '!$B$12)-MIN(U253,'Paramètres '!$B$11))+'Paramètres '!D$12*(U253-MIN(U253,'Paramètres '!$B$12))),3))*I253/U253))</f>
        <v>0</v>
      </c>
      <c r="N253" s="102">
        <f>IF(V253=0,0,(IF(V253&lt;='Paramètres '!$B$5,0,ROUND(('Paramètres '!E$9*(MIN(V253,'Paramètres '!$B$10)-MIN(V253,'Paramètres '!$B$9))+'Paramètres '!E$10*(MIN(V253,'Paramètres '!$B$11)-MIN(V253,'Paramètres '!$B$10))+'Paramètres '!E$11*(MIN(V253,'Paramètres '!$B$12)-MIN(V253,'Paramètres '!$B$11))+'Paramètres '!E$12*(V253-MIN(V253,'Paramètres '!$B$12))),3))*J253/V253))</f>
        <v>0</v>
      </c>
      <c r="O253" s="102">
        <f>IF(W253=0,0,(IF(W253&lt;='Paramètres '!$B$5,0,ROUND(('Paramètres '!F$9*(MIN(W253,'Paramètres '!$B$10)-MIN(W253,'Paramètres '!$B$9))+'Paramètres '!F$10*(MIN(W253,'Paramètres '!$B$11)-MIN(W253,'Paramètres '!$B$10))+'Paramètres '!F$11*(MIN(W253,'Paramètres '!$B$12)-MIN(W253,'Paramètres '!$B$11))+'Paramètres '!F$12*(W253-MIN(W253,'Paramètres '!$B$12))),3))*K253/W253))</f>
        <v>0</v>
      </c>
      <c r="P253" s="106"/>
      <c r="Q253" s="106"/>
      <c r="R253" s="106"/>
      <c r="S253" s="106"/>
      <c r="T253" s="102">
        <f t="shared" si="603"/>
        <v>0</v>
      </c>
      <c r="U253" s="102">
        <f t="shared" si="604"/>
        <v>0</v>
      </c>
      <c r="V253" s="102">
        <f t="shared" si="605"/>
        <v>0</v>
      </c>
      <c r="W253" s="102">
        <f t="shared" si="606"/>
        <v>0</v>
      </c>
      <c r="X253" s="104">
        <f t="shared" si="607"/>
        <v>0</v>
      </c>
      <c r="Z253" s="52">
        <f t="shared" si="608"/>
        <v>0</v>
      </c>
      <c r="AA253" s="52">
        <f t="shared" si="609"/>
        <v>0</v>
      </c>
      <c r="AB253" s="52">
        <f t="shared" si="610"/>
        <v>0</v>
      </c>
      <c r="AC253" s="52">
        <f t="shared" si="611"/>
        <v>0</v>
      </c>
      <c r="AE253" s="52">
        <f t="shared" si="612"/>
        <v>0</v>
      </c>
      <c r="AF253" s="52">
        <f t="shared" si="613"/>
        <v>0</v>
      </c>
      <c r="AG253" s="52">
        <f t="shared" si="614"/>
        <v>0</v>
      </c>
      <c r="AH253" s="52">
        <f t="shared" si="615"/>
        <v>0</v>
      </c>
      <c r="AJ253" s="52">
        <f t="shared" si="616"/>
        <v>0</v>
      </c>
      <c r="AK253" s="52">
        <f t="shared" si="617"/>
        <v>0</v>
      </c>
      <c r="AL253" s="52">
        <f t="shared" si="618"/>
        <v>0</v>
      </c>
      <c r="AM253" s="52">
        <f t="shared" si="619"/>
        <v>0</v>
      </c>
      <c r="AO253" s="31">
        <v>1</v>
      </c>
    </row>
    <row r="254" spans="2:41" ht="69.599999999999994" x14ac:dyDescent="0.35">
      <c r="B254" s="184">
        <v>249</v>
      </c>
      <c r="C254" s="55" t="s">
        <v>553</v>
      </c>
      <c r="D254" s="50" t="s">
        <v>554</v>
      </c>
      <c r="E254" s="50" t="s">
        <v>187</v>
      </c>
      <c r="F254" s="55" t="s">
        <v>555</v>
      </c>
      <c r="G254" s="56"/>
      <c r="H254" s="100"/>
      <c r="I254" s="100"/>
      <c r="J254" s="100"/>
      <c r="K254" s="100"/>
      <c r="L254" s="102">
        <f>IF(T254=0,0,(IF(T254&lt;='Paramètres '!$B$5,0,ROUND(('Paramètres '!C$9*(MIN(T254,'Paramètres '!$B$10)-MIN(T254,'Paramètres '!$B$9))+'Paramètres '!C$10*(MIN(T254,'Paramètres '!$B$11)-MIN(T254,'Paramètres '!$B$10))+'Paramètres '!C$11*(MIN(T254,'Paramètres '!$B$12)-MIN(T254,'Paramètres '!$B$11))+'Paramètres '!C$12*(T254-MIN(T254,'Paramètres '!$B$12))),3))*H254/T254))</f>
        <v>0</v>
      </c>
      <c r="M254" s="102">
        <f>IF(U254=0,0,(IF(U254&lt;='Paramètres '!$B$5,0,ROUND(('Paramètres '!D$9*(MIN(U254,'Paramètres '!$B$10)-MIN(U254,'Paramètres '!$B$9))+'Paramètres '!D$10*(MIN(U254,'Paramètres '!$B$11)-MIN(U254,'Paramètres '!$B$10))+'Paramètres '!D$11*(MIN(U254,'Paramètres '!$B$12)-MIN(U254,'Paramètres '!$B$11))+'Paramètres '!D$12*(U254-MIN(U254,'Paramètres '!$B$12))),3))*I254/U254))</f>
        <v>0</v>
      </c>
      <c r="N254" s="102">
        <f>IF(V254=0,0,(IF(V254&lt;='Paramètres '!$B$5,0,ROUND(('Paramètres '!E$9*(MIN(V254,'Paramètres '!$B$10)-MIN(V254,'Paramètres '!$B$9))+'Paramètres '!E$10*(MIN(V254,'Paramètres '!$B$11)-MIN(V254,'Paramètres '!$B$10))+'Paramètres '!E$11*(MIN(V254,'Paramètres '!$B$12)-MIN(V254,'Paramètres '!$B$11))+'Paramètres '!E$12*(V254-MIN(V254,'Paramètres '!$B$12))),3))*J254/V254))</f>
        <v>0</v>
      </c>
      <c r="O254" s="102">
        <f>IF(W254=0,0,(IF(W254&lt;='Paramètres '!$B$5,0,ROUND(('Paramètres '!F$9*(MIN(W254,'Paramètres '!$B$10)-MIN(W254,'Paramètres '!$B$9))+'Paramètres '!F$10*(MIN(W254,'Paramètres '!$B$11)-MIN(W254,'Paramètres '!$B$10))+'Paramètres '!F$11*(MIN(W254,'Paramètres '!$B$12)-MIN(W254,'Paramètres '!$B$11))+'Paramètres '!F$12*(W254-MIN(W254,'Paramètres '!$B$12))),3))*K254/W254))</f>
        <v>0</v>
      </c>
      <c r="P254" s="106"/>
      <c r="Q254" s="106"/>
      <c r="R254" s="106"/>
      <c r="S254" s="106"/>
      <c r="T254" s="102">
        <f t="shared" si="603"/>
        <v>0</v>
      </c>
      <c r="U254" s="102">
        <f t="shared" si="604"/>
        <v>0</v>
      </c>
      <c r="V254" s="102">
        <f t="shared" si="605"/>
        <v>0</v>
      </c>
      <c r="W254" s="102">
        <f t="shared" si="606"/>
        <v>0</v>
      </c>
      <c r="X254" s="104">
        <f t="shared" si="607"/>
        <v>0</v>
      </c>
      <c r="Z254" s="52">
        <f t="shared" si="608"/>
        <v>0</v>
      </c>
      <c r="AA254" s="52">
        <f t="shared" si="609"/>
        <v>0</v>
      </c>
      <c r="AB254" s="52">
        <f t="shared" si="610"/>
        <v>0</v>
      </c>
      <c r="AC254" s="52">
        <f t="shared" si="611"/>
        <v>0</v>
      </c>
      <c r="AE254" s="52">
        <f t="shared" si="612"/>
        <v>0</v>
      </c>
      <c r="AF254" s="52">
        <f t="shared" si="613"/>
        <v>0</v>
      </c>
      <c r="AG254" s="52">
        <f t="shared" si="614"/>
        <v>0</v>
      </c>
      <c r="AH254" s="52">
        <f t="shared" si="615"/>
        <v>0</v>
      </c>
      <c r="AJ254" s="52">
        <f t="shared" si="616"/>
        <v>0</v>
      </c>
      <c r="AK254" s="52">
        <f t="shared" si="617"/>
        <v>0</v>
      </c>
      <c r="AL254" s="52">
        <f t="shared" si="618"/>
        <v>0</v>
      </c>
      <c r="AM254" s="52">
        <f t="shared" si="619"/>
        <v>0</v>
      </c>
      <c r="AO254" s="31">
        <v>1</v>
      </c>
    </row>
    <row r="255" spans="2:41" ht="69.599999999999994" x14ac:dyDescent="0.35">
      <c r="B255" s="184">
        <v>250</v>
      </c>
      <c r="C255" s="55" t="s">
        <v>556</v>
      </c>
      <c r="D255" s="50" t="s">
        <v>231</v>
      </c>
      <c r="E255" s="50" t="s">
        <v>187</v>
      </c>
      <c r="F255" s="55" t="s">
        <v>818</v>
      </c>
      <c r="G255" s="56"/>
      <c r="H255" s="100"/>
      <c r="I255" s="100"/>
      <c r="J255" s="100"/>
      <c r="K255" s="100"/>
      <c r="L255" s="102">
        <f>IF(T255=0,0,(IF(T255&lt;='Paramètres '!$B$5,0,ROUND(('Paramètres '!C$9*(MIN(T255,'Paramètres '!$B$10)-MIN(T255,'Paramètres '!$B$9))+'Paramètres '!C$10*(MIN(T255,'Paramètres '!$B$11)-MIN(T255,'Paramètres '!$B$10))+'Paramètres '!C$11*(MIN(T255,'Paramètres '!$B$12)-MIN(T255,'Paramètres '!$B$11))+'Paramètres '!C$12*(T255-MIN(T255,'Paramètres '!$B$12))),3))*H255/T255))</f>
        <v>0</v>
      </c>
      <c r="M255" s="102">
        <f>IF(U255=0,0,(IF(U255&lt;='Paramètres '!$B$5,0,ROUND(('Paramètres '!D$9*(MIN(U255,'Paramètres '!$B$10)-MIN(U255,'Paramètres '!$B$9))+'Paramètres '!D$10*(MIN(U255,'Paramètres '!$B$11)-MIN(U255,'Paramètres '!$B$10))+'Paramètres '!D$11*(MIN(U255,'Paramètres '!$B$12)-MIN(U255,'Paramètres '!$B$11))+'Paramètres '!D$12*(U255-MIN(U255,'Paramètres '!$B$12))),3))*I255/U255))</f>
        <v>0</v>
      </c>
      <c r="N255" s="102">
        <f>IF(V255=0,0,(IF(V255&lt;='Paramètres '!$B$5,0,ROUND(('Paramètres '!E$9*(MIN(V255,'Paramètres '!$B$10)-MIN(V255,'Paramètres '!$B$9))+'Paramètres '!E$10*(MIN(V255,'Paramètres '!$B$11)-MIN(V255,'Paramètres '!$B$10))+'Paramètres '!E$11*(MIN(V255,'Paramètres '!$B$12)-MIN(V255,'Paramètres '!$B$11))+'Paramètres '!E$12*(V255-MIN(V255,'Paramètres '!$B$12))),3))*J255/V255))</f>
        <v>0</v>
      </c>
      <c r="O255" s="102">
        <f>IF(W255=0,0,(IF(W255&lt;='Paramètres '!$B$5,0,ROUND(('Paramètres '!F$9*(MIN(W255,'Paramètres '!$B$10)-MIN(W255,'Paramètres '!$B$9))+'Paramètres '!F$10*(MIN(W255,'Paramètres '!$B$11)-MIN(W255,'Paramètres '!$B$10))+'Paramètres '!F$11*(MIN(W255,'Paramètres '!$B$12)-MIN(W255,'Paramètres '!$B$11))+'Paramètres '!F$12*(W255-MIN(W255,'Paramètres '!$B$12))),3))*K255/W255))</f>
        <v>0</v>
      </c>
      <c r="P255" s="106"/>
      <c r="Q255" s="106"/>
      <c r="R255" s="106"/>
      <c r="S255" s="106"/>
      <c r="T255" s="102">
        <f t="shared" si="603"/>
        <v>0</v>
      </c>
      <c r="U255" s="102">
        <f t="shared" si="604"/>
        <v>0</v>
      </c>
      <c r="V255" s="102">
        <f t="shared" si="605"/>
        <v>0</v>
      </c>
      <c r="W255" s="102">
        <f t="shared" si="606"/>
        <v>0</v>
      </c>
      <c r="X255" s="104">
        <f t="shared" si="607"/>
        <v>0</v>
      </c>
      <c r="Z255" s="52">
        <f t="shared" si="608"/>
        <v>0</v>
      </c>
      <c r="AA255" s="52">
        <f t="shared" si="609"/>
        <v>0</v>
      </c>
      <c r="AB255" s="52">
        <f t="shared" si="610"/>
        <v>0</v>
      </c>
      <c r="AC255" s="52">
        <f t="shared" si="611"/>
        <v>0</v>
      </c>
      <c r="AE255" s="52">
        <f t="shared" si="612"/>
        <v>0</v>
      </c>
      <c r="AF255" s="52">
        <f t="shared" si="613"/>
        <v>0</v>
      </c>
      <c r="AG255" s="52">
        <f t="shared" si="614"/>
        <v>0</v>
      </c>
      <c r="AH255" s="52">
        <f t="shared" si="615"/>
        <v>0</v>
      </c>
      <c r="AJ255" s="52">
        <f t="shared" si="616"/>
        <v>0</v>
      </c>
      <c r="AK255" s="52">
        <f t="shared" si="617"/>
        <v>0</v>
      </c>
      <c r="AL255" s="52">
        <f t="shared" si="618"/>
        <v>0</v>
      </c>
      <c r="AM255" s="52">
        <f t="shared" si="619"/>
        <v>0</v>
      </c>
      <c r="AO255" s="31">
        <v>1</v>
      </c>
    </row>
    <row r="256" spans="2:41" ht="81.599999999999994" x14ac:dyDescent="0.35">
      <c r="B256" s="223">
        <v>251</v>
      </c>
      <c r="C256" s="223" t="s">
        <v>562</v>
      </c>
      <c r="D256" s="223" t="s">
        <v>563</v>
      </c>
      <c r="E256" s="223" t="s">
        <v>187</v>
      </c>
      <c r="F256" s="223" t="s">
        <v>564</v>
      </c>
      <c r="H256" s="100"/>
      <c r="I256" s="100"/>
      <c r="J256" s="100"/>
      <c r="K256" s="100"/>
      <c r="L256" s="102">
        <f>IF(T256=0,0,(IF(T256&lt;='Paramètres '!$B$5,0,ROUND(('Paramètres '!C$9*(MIN(T256,'Paramètres '!$B$10)-MIN(T256,'Paramètres '!$B$9))+'Paramètres '!C$10*(MIN(T256,'Paramètres '!$B$11)-MIN(T256,'Paramètres '!$B$10))+'Paramètres '!C$11*(MIN(T256,'Paramètres '!$B$12)-MIN(T256,'Paramètres '!$B$11))+'Paramètres '!C$12*(T256-MIN(T256,'Paramètres '!$B$12))),3))*H256/T256))</f>
        <v>0</v>
      </c>
      <c r="M256" s="102">
        <f>IF(U256=0,0,(IF(U256&lt;='Paramètres '!$B$5,0,ROUND(('Paramètres '!D$9*(MIN(U256,'Paramètres '!$B$10)-MIN(U256,'Paramètres '!$B$9))+'Paramètres '!D$10*(MIN(U256,'Paramètres '!$B$11)-MIN(U256,'Paramètres '!$B$10))+'Paramètres '!D$11*(MIN(U256,'Paramètres '!$B$12)-MIN(U256,'Paramètres '!$B$11))+'Paramètres '!D$12*(U256-MIN(U256,'Paramètres '!$B$12))),3))*I256/U256))</f>
        <v>0</v>
      </c>
      <c r="N256" s="102">
        <f>IF(V256=0,0,(IF(V256&lt;='Paramètres '!$B$5,0,ROUND(('Paramètres '!E$9*(MIN(V256,'Paramètres '!$B$10)-MIN(V256,'Paramètres '!$B$9))+'Paramètres '!E$10*(MIN(V256,'Paramètres '!$B$11)-MIN(V256,'Paramètres '!$B$10))+'Paramètres '!E$11*(MIN(V256,'Paramètres '!$B$12)-MIN(V256,'Paramètres '!$B$11))+'Paramètres '!E$12*(V256-MIN(V256,'Paramètres '!$B$12))),3))*J256/V256))</f>
        <v>0</v>
      </c>
      <c r="O256" s="102">
        <f>IF(W256=0,0,(IF(W256&lt;='Paramètres '!$B$5,0,ROUND(('Paramètres '!F$9*(MIN(W256,'Paramètres '!$B$10)-MIN(W256,'Paramètres '!$B$9))+'Paramètres '!F$10*(MIN(W256,'Paramètres '!$B$11)-MIN(W256,'Paramètres '!$B$10))+'Paramètres '!F$11*(MIN(W256,'Paramètres '!$B$12)-MIN(W256,'Paramètres '!$B$11))+'Paramètres '!F$12*(W256-MIN(W256,'Paramètres '!$B$12))),3))*K256/W256))</f>
        <v>0</v>
      </c>
      <c r="P256" s="106"/>
      <c r="Q256" s="106"/>
      <c r="R256" s="106"/>
      <c r="S256" s="106"/>
      <c r="T256" s="102">
        <f t="shared" ref="T256:T261" si="620">ROUND(P256+H256,3)</f>
        <v>0</v>
      </c>
      <c r="U256" s="102">
        <f t="shared" ref="U256:U261" si="621">ROUND(Q256+I256,3)</f>
        <v>0</v>
      </c>
      <c r="V256" s="102">
        <f t="shared" ref="V256:V261" si="622">ROUND(R256+J256,3)</f>
        <v>0</v>
      </c>
      <c r="W256" s="102">
        <f t="shared" ref="W256:W261" si="623">ROUND(S256+K256,3)</f>
        <v>0</v>
      </c>
      <c r="X256" s="104">
        <f t="shared" si="607"/>
        <v>0</v>
      </c>
      <c r="Z256" s="52">
        <f t="shared" ref="Z256:Z261" si="624">IF(AND(H256&gt;0,P256=0),L256,0)</f>
        <v>0</v>
      </c>
      <c r="AA256" s="52">
        <f t="shared" ref="AA256:AA261" si="625">IF(AND(I256&gt;0,Q256=0),M256,0)</f>
        <v>0</v>
      </c>
      <c r="AB256" s="52">
        <f t="shared" ref="AB256:AB261" si="626">IF(AND(J256&gt;0,R256=0),N256,0)</f>
        <v>0</v>
      </c>
      <c r="AC256" s="52">
        <f t="shared" ref="AC256:AC261" si="627">IF(AND(K256&gt;0,S256=0),O256,0)</f>
        <v>0</v>
      </c>
      <c r="AE256" s="52">
        <f t="shared" ref="AE256:AE261" si="628">IF(AND(H256&gt;0,P256&gt;0),L256,0)</f>
        <v>0</v>
      </c>
      <c r="AF256" s="52">
        <f t="shared" ref="AF256:AF261" si="629">IF(AND(I256&gt;0,Q256&gt;0),M256,0)</f>
        <v>0</v>
      </c>
      <c r="AG256" s="52">
        <f t="shared" ref="AG256:AG261" si="630">IF(AND(J256&gt;0,R256&gt;0),N256,0)</f>
        <v>0</v>
      </c>
      <c r="AH256" s="52">
        <f t="shared" ref="AH256:AH261" si="631">IF(AND(K256&gt;0,S256&gt;0),O256,0)</f>
        <v>0</v>
      </c>
      <c r="AJ256" s="52">
        <f t="shared" ref="AJ256:AJ261" si="632">Z256+AE256</f>
        <v>0</v>
      </c>
      <c r="AK256" s="52">
        <f t="shared" ref="AK256:AK261" si="633">AA256+AF256</f>
        <v>0</v>
      </c>
      <c r="AL256" s="52">
        <f t="shared" ref="AL256:AL261" si="634">AB256+AG256</f>
        <v>0</v>
      </c>
      <c r="AM256" s="52">
        <f t="shared" ref="AM256:AM261" si="635">AC256+AH256</f>
        <v>0</v>
      </c>
      <c r="AO256" s="31">
        <v>0</v>
      </c>
    </row>
    <row r="257" spans="2:41" ht="70.2" x14ac:dyDescent="0.35">
      <c r="B257" s="223">
        <v>252</v>
      </c>
      <c r="C257" s="180" t="s">
        <v>344</v>
      </c>
      <c r="D257" s="50" t="s">
        <v>345</v>
      </c>
      <c r="E257" s="51" t="s">
        <v>173</v>
      </c>
      <c r="F257" s="222" t="s">
        <v>567</v>
      </c>
      <c r="H257" s="100"/>
      <c r="I257" s="100"/>
      <c r="J257" s="100"/>
      <c r="K257" s="100"/>
      <c r="L257" s="102">
        <f>IF(T257=0,0,(IF(T257&lt;='Paramètres '!$B$5,0,ROUND(('Paramètres '!C$9*(MIN(T257,'Paramètres '!$B$10)-MIN(T257,'Paramètres '!$B$9))+'Paramètres '!C$10*(MIN(T257,'Paramètres '!$B$11)-MIN(T257,'Paramètres '!$B$10))+'Paramètres '!C$11*(MIN(T257,'Paramètres '!$B$12)-MIN(T257,'Paramètres '!$B$11))+'Paramètres '!C$12*(T257-MIN(T257,'Paramètres '!$B$12))),3))*H257/T257))</f>
        <v>0</v>
      </c>
      <c r="M257" s="102">
        <f>IF(U257=0,0,(IF(U257&lt;='Paramètres '!$B$5,0,ROUND(('Paramètres '!D$9*(MIN(U257,'Paramètres '!$B$10)-MIN(U257,'Paramètres '!$B$9))+'Paramètres '!D$10*(MIN(U257,'Paramètres '!$B$11)-MIN(U257,'Paramètres '!$B$10))+'Paramètres '!D$11*(MIN(U257,'Paramètres '!$B$12)-MIN(U257,'Paramètres '!$B$11))+'Paramètres '!D$12*(U257-MIN(U257,'Paramètres '!$B$12))),3))*I257/U257))</f>
        <v>0</v>
      </c>
      <c r="N257" s="102">
        <f>IF(V257=0,0,(IF(V257&lt;='Paramètres '!$B$5,0,ROUND(('Paramètres '!E$9*(MIN(V257,'Paramètres '!$B$10)-MIN(V257,'Paramètres '!$B$9))+'Paramètres '!E$10*(MIN(V257,'Paramètres '!$B$11)-MIN(V257,'Paramètres '!$B$10))+'Paramètres '!E$11*(MIN(V257,'Paramètres '!$B$12)-MIN(V257,'Paramètres '!$B$11))+'Paramètres '!E$12*(V257-MIN(V257,'Paramètres '!$B$12))),3))*J257/V257))</f>
        <v>0</v>
      </c>
      <c r="O257" s="102">
        <f>IF(W257=0,0,(IF(W257&lt;='Paramètres '!$B$5,0,ROUND(('Paramètres '!F$9*(MIN(W257,'Paramètres '!$B$10)-MIN(W257,'Paramètres '!$B$9))+'Paramètres '!F$10*(MIN(W257,'Paramètres '!$B$11)-MIN(W257,'Paramètres '!$B$10))+'Paramètres '!F$11*(MIN(W257,'Paramètres '!$B$12)-MIN(W257,'Paramètres '!$B$11))+'Paramètres '!F$12*(W257-MIN(W257,'Paramètres '!$B$12))),3))*K257/W257))</f>
        <v>0</v>
      </c>
      <c r="P257" s="106"/>
      <c r="Q257" s="106"/>
      <c r="R257" s="106"/>
      <c r="S257" s="106"/>
      <c r="T257" s="102">
        <f t="shared" si="620"/>
        <v>0</v>
      </c>
      <c r="U257" s="102">
        <f t="shared" si="621"/>
        <v>0</v>
      </c>
      <c r="V257" s="102">
        <f t="shared" si="622"/>
        <v>0</v>
      </c>
      <c r="W257" s="102">
        <f t="shared" si="623"/>
        <v>0</v>
      </c>
      <c r="X257" s="104">
        <f t="shared" si="607"/>
        <v>0</v>
      </c>
      <c r="Z257" s="52">
        <f t="shared" si="624"/>
        <v>0</v>
      </c>
      <c r="AA257" s="52">
        <f t="shared" si="625"/>
        <v>0</v>
      </c>
      <c r="AB257" s="52">
        <f t="shared" si="626"/>
        <v>0</v>
      </c>
      <c r="AC257" s="52">
        <f t="shared" si="627"/>
        <v>0</v>
      </c>
      <c r="AE257" s="52">
        <f t="shared" si="628"/>
        <v>0</v>
      </c>
      <c r="AF257" s="52">
        <f t="shared" si="629"/>
        <v>0</v>
      </c>
      <c r="AG257" s="52">
        <f t="shared" si="630"/>
        <v>0</v>
      </c>
      <c r="AH257" s="52">
        <f t="shared" si="631"/>
        <v>0</v>
      </c>
      <c r="AJ257" s="52">
        <f t="shared" si="632"/>
        <v>0</v>
      </c>
      <c r="AK257" s="52">
        <f t="shared" si="633"/>
        <v>0</v>
      </c>
      <c r="AL257" s="52">
        <f t="shared" si="634"/>
        <v>0</v>
      </c>
      <c r="AM257" s="52">
        <f t="shared" si="635"/>
        <v>0</v>
      </c>
      <c r="AO257" s="31">
        <v>1</v>
      </c>
    </row>
    <row r="258" spans="2:41" ht="52.8" x14ac:dyDescent="0.35">
      <c r="B258" s="223">
        <v>253</v>
      </c>
      <c r="C258" s="180" t="s">
        <v>465</v>
      </c>
      <c r="D258" s="50" t="s">
        <v>466</v>
      </c>
      <c r="E258" s="51" t="s">
        <v>187</v>
      </c>
      <c r="F258" s="222" t="s">
        <v>565</v>
      </c>
      <c r="H258" s="100"/>
      <c r="I258" s="100"/>
      <c r="J258" s="100"/>
      <c r="K258" s="100"/>
      <c r="L258" s="102">
        <f>IF(T258=0,0,(IF(T258&lt;='Paramètres '!$B$5,0,ROUND(('Paramètres '!C$9*(MIN(T258,'Paramètres '!$B$10)-MIN(T258,'Paramètres '!$B$9))+'Paramètres '!C$10*(MIN(T258,'Paramètres '!$B$11)-MIN(T258,'Paramètres '!$B$10))+'Paramètres '!C$11*(MIN(T258,'Paramètres '!$B$12)-MIN(T258,'Paramètres '!$B$11))+'Paramètres '!C$12*(T258-MIN(T258,'Paramètres '!$B$12))),3))*H258/T258))</f>
        <v>0</v>
      </c>
      <c r="M258" s="102">
        <f>IF(U258=0,0,(IF(U258&lt;='Paramètres '!$B$5,0,ROUND(('Paramètres '!D$9*(MIN(U258,'Paramètres '!$B$10)-MIN(U258,'Paramètres '!$B$9))+'Paramètres '!D$10*(MIN(U258,'Paramètres '!$B$11)-MIN(U258,'Paramètres '!$B$10))+'Paramètres '!D$11*(MIN(U258,'Paramètres '!$B$12)-MIN(U258,'Paramètres '!$B$11))+'Paramètres '!D$12*(U258-MIN(U258,'Paramètres '!$B$12))),3))*I258/U258))</f>
        <v>0</v>
      </c>
      <c r="N258" s="102">
        <f>IF(V258=0,0,(IF(V258&lt;='Paramètres '!$B$5,0,ROUND(('Paramètres '!E$9*(MIN(V258,'Paramètres '!$B$10)-MIN(V258,'Paramètres '!$B$9))+'Paramètres '!E$10*(MIN(V258,'Paramètres '!$B$11)-MIN(V258,'Paramètres '!$B$10))+'Paramètres '!E$11*(MIN(V258,'Paramètres '!$B$12)-MIN(V258,'Paramètres '!$B$11))+'Paramètres '!E$12*(V258-MIN(V258,'Paramètres '!$B$12))),3))*J258/V258))</f>
        <v>0</v>
      </c>
      <c r="O258" s="102">
        <f>IF(W258=0,0,(IF(W258&lt;='Paramètres '!$B$5,0,ROUND(('Paramètres '!F$9*(MIN(W258,'Paramètres '!$B$10)-MIN(W258,'Paramètres '!$B$9))+'Paramètres '!F$10*(MIN(W258,'Paramètres '!$B$11)-MIN(W258,'Paramètres '!$B$10))+'Paramètres '!F$11*(MIN(W258,'Paramètres '!$B$12)-MIN(W258,'Paramètres '!$B$11))+'Paramètres '!F$12*(W258-MIN(W258,'Paramètres '!$B$12))),3))*K258/W258))</f>
        <v>0</v>
      </c>
      <c r="P258" s="106"/>
      <c r="Q258" s="106"/>
      <c r="R258" s="106"/>
      <c r="S258" s="106"/>
      <c r="T258" s="102">
        <f t="shared" si="620"/>
        <v>0</v>
      </c>
      <c r="U258" s="102">
        <f t="shared" si="621"/>
        <v>0</v>
      </c>
      <c r="V258" s="102">
        <f t="shared" si="622"/>
        <v>0</v>
      </c>
      <c r="W258" s="102">
        <f t="shared" si="623"/>
        <v>0</v>
      </c>
      <c r="X258" s="104">
        <f t="shared" si="607"/>
        <v>0</v>
      </c>
      <c r="Z258" s="52">
        <f t="shared" si="624"/>
        <v>0</v>
      </c>
      <c r="AA258" s="52">
        <f t="shared" si="625"/>
        <v>0</v>
      </c>
      <c r="AB258" s="52">
        <f t="shared" si="626"/>
        <v>0</v>
      </c>
      <c r="AC258" s="52">
        <f t="shared" si="627"/>
        <v>0</v>
      </c>
      <c r="AE258" s="52">
        <f t="shared" si="628"/>
        <v>0</v>
      </c>
      <c r="AF258" s="52">
        <f t="shared" si="629"/>
        <v>0</v>
      </c>
      <c r="AG258" s="52">
        <f t="shared" si="630"/>
        <v>0</v>
      </c>
      <c r="AH258" s="52">
        <f t="shared" si="631"/>
        <v>0</v>
      </c>
      <c r="AJ258" s="52">
        <f t="shared" si="632"/>
        <v>0</v>
      </c>
      <c r="AK258" s="52">
        <f t="shared" si="633"/>
        <v>0</v>
      </c>
      <c r="AL258" s="52">
        <f t="shared" si="634"/>
        <v>0</v>
      </c>
      <c r="AM258" s="52">
        <f t="shared" si="635"/>
        <v>0</v>
      </c>
      <c r="AO258" s="31">
        <v>1</v>
      </c>
    </row>
    <row r="259" spans="2:41" ht="52.8" x14ac:dyDescent="0.35">
      <c r="B259" s="255">
        <v>254</v>
      </c>
      <c r="C259" s="247" t="s">
        <v>650</v>
      </c>
      <c r="D259" s="248" t="s">
        <v>651</v>
      </c>
      <c r="E259" s="51" t="s">
        <v>173</v>
      </c>
      <c r="F259" s="222" t="s">
        <v>566</v>
      </c>
      <c r="H259" s="100"/>
      <c r="I259" s="100"/>
      <c r="J259" s="100"/>
      <c r="K259" s="100"/>
      <c r="L259" s="102">
        <f>IF(T259=0,0,(IF(T259&lt;='Paramètres '!$B$5,0,ROUND(('Paramètres '!C$9*(MIN(T259,'Paramètres '!$B$10)-MIN(T259,'Paramètres '!$B$9))+'Paramètres '!C$10*(MIN(T259,'Paramètres '!$B$11)-MIN(T259,'Paramètres '!$B$10))+'Paramètres '!C$11*(MIN(T259,'Paramètres '!$B$12)-MIN(T259,'Paramètres '!$B$11))+'Paramètres '!C$12*(T259-MIN(T259,'Paramètres '!$B$12))),3))*H259/T259))</f>
        <v>0</v>
      </c>
      <c r="M259" s="102">
        <f>IF(U259=0,0,(IF(U259&lt;='Paramètres '!$B$5,0,ROUND(('Paramètres '!D$9*(MIN(U259,'Paramètres '!$B$10)-MIN(U259,'Paramètres '!$B$9))+'Paramètres '!D$10*(MIN(U259,'Paramètres '!$B$11)-MIN(U259,'Paramètres '!$B$10))+'Paramètres '!D$11*(MIN(U259,'Paramètres '!$B$12)-MIN(U259,'Paramètres '!$B$11))+'Paramètres '!D$12*(U259-MIN(U259,'Paramètres '!$B$12))),3))*I259/U259))</f>
        <v>0</v>
      </c>
      <c r="N259" s="102">
        <f>IF(V259=0,0,(IF(V259&lt;='Paramètres '!$B$5,0,ROUND(('Paramètres '!E$9*(MIN(V259,'Paramètres '!$B$10)-MIN(V259,'Paramètres '!$B$9))+'Paramètres '!E$10*(MIN(V259,'Paramètres '!$B$11)-MIN(V259,'Paramètres '!$B$10))+'Paramètres '!E$11*(MIN(V259,'Paramètres '!$B$12)-MIN(V259,'Paramètres '!$B$11))+'Paramètres '!E$12*(V259-MIN(V259,'Paramètres '!$B$12))),3))*J259/V259))</f>
        <v>0</v>
      </c>
      <c r="O259" s="102">
        <f>IF(W259=0,0,(IF(W259&lt;='Paramètres '!$B$5,0,ROUND(('Paramètres '!F$9*(MIN(W259,'Paramètres '!$B$10)-MIN(W259,'Paramètres '!$B$9))+'Paramètres '!F$10*(MIN(W259,'Paramètres '!$B$11)-MIN(W259,'Paramètres '!$B$10))+'Paramètres '!F$11*(MIN(W259,'Paramètres '!$B$12)-MIN(W259,'Paramètres '!$B$11))+'Paramètres '!F$12*(W259-MIN(W259,'Paramètres '!$B$12))),3))*K259/W259))</f>
        <v>0</v>
      </c>
      <c r="P259" s="106"/>
      <c r="Q259" s="106"/>
      <c r="R259" s="106"/>
      <c r="S259" s="106"/>
      <c r="T259" s="102">
        <f t="shared" si="620"/>
        <v>0</v>
      </c>
      <c r="U259" s="102">
        <f t="shared" si="621"/>
        <v>0</v>
      </c>
      <c r="V259" s="102">
        <f t="shared" si="622"/>
        <v>0</v>
      </c>
      <c r="W259" s="102">
        <f t="shared" si="623"/>
        <v>0</v>
      </c>
      <c r="X259" s="104">
        <f t="shared" si="607"/>
        <v>0</v>
      </c>
      <c r="Z259" s="52">
        <f t="shared" si="624"/>
        <v>0</v>
      </c>
      <c r="AA259" s="52">
        <f t="shared" si="625"/>
        <v>0</v>
      </c>
      <c r="AB259" s="52">
        <f t="shared" si="626"/>
        <v>0</v>
      </c>
      <c r="AC259" s="52">
        <f t="shared" si="627"/>
        <v>0</v>
      </c>
      <c r="AE259" s="52">
        <f t="shared" si="628"/>
        <v>0</v>
      </c>
      <c r="AF259" s="52">
        <f t="shared" si="629"/>
        <v>0</v>
      </c>
      <c r="AG259" s="52">
        <f t="shared" si="630"/>
        <v>0</v>
      </c>
      <c r="AH259" s="52">
        <f t="shared" si="631"/>
        <v>0</v>
      </c>
      <c r="AJ259" s="52">
        <f t="shared" si="632"/>
        <v>0</v>
      </c>
      <c r="AK259" s="52">
        <f t="shared" si="633"/>
        <v>0</v>
      </c>
      <c r="AL259" s="52">
        <f t="shared" si="634"/>
        <v>0</v>
      </c>
      <c r="AM259" s="52">
        <f t="shared" si="635"/>
        <v>0</v>
      </c>
      <c r="AO259" s="31">
        <v>1</v>
      </c>
    </row>
    <row r="260" spans="2:41" ht="52.2" x14ac:dyDescent="0.35">
      <c r="B260" s="223">
        <v>255</v>
      </c>
      <c r="C260" s="54" t="s">
        <v>190</v>
      </c>
      <c r="D260" s="51" t="s">
        <v>139</v>
      </c>
      <c r="E260" s="51" t="s">
        <v>176</v>
      </c>
      <c r="F260" s="54" t="s">
        <v>568</v>
      </c>
      <c r="H260" s="226"/>
      <c r="I260" s="226"/>
      <c r="J260" s="226"/>
      <c r="K260" s="226"/>
      <c r="L260" s="102">
        <f>IF(T260=0,0,(IF(T260&lt;='Paramètres '!$B$5,0,ROUND(('Paramètres '!C$9*(MIN(T260,'Paramètres '!$B$10)-MIN(T260,'Paramètres '!$B$9))+'Paramètres '!C$10*(MIN(T260,'Paramètres '!$B$11)-MIN(T260,'Paramètres '!$B$10))+'Paramètres '!C$11*(MIN(T260,'Paramètres '!$B$12)-MIN(T260,'Paramètres '!$B$11))+'Paramètres '!C$12*(T260-MIN(T260,'Paramètres '!$B$12))),3))*H260/T260))</f>
        <v>0</v>
      </c>
      <c r="M260" s="102">
        <f>IF(U260=0,0,(IF(U260&lt;='Paramètres '!$B$5,0,ROUND(('Paramètres '!D$9*(MIN(U260,'Paramètres '!$B$10)-MIN(U260,'Paramètres '!$B$9))+'Paramètres '!D$10*(MIN(U260,'Paramètres '!$B$11)-MIN(U260,'Paramètres '!$B$10))+'Paramètres '!D$11*(MIN(U260,'Paramètres '!$B$12)-MIN(U260,'Paramètres '!$B$11))+'Paramètres '!D$12*(U260-MIN(U260,'Paramètres '!$B$12))),3))*I260/U260))</f>
        <v>0</v>
      </c>
      <c r="N260" s="102">
        <f>IF(V260=0,0,(IF(V260&lt;='Paramètres '!$B$5,0,ROUND(('Paramètres '!E$9*(MIN(V260,'Paramètres '!$B$10)-MIN(V260,'Paramètres '!$B$9))+'Paramètres '!E$10*(MIN(V260,'Paramètres '!$B$11)-MIN(V260,'Paramètres '!$B$10))+'Paramètres '!E$11*(MIN(V260,'Paramètres '!$B$12)-MIN(V260,'Paramètres '!$B$11))+'Paramètres '!E$12*(V260-MIN(V260,'Paramètres '!$B$12))),3))*J260/V260))</f>
        <v>0</v>
      </c>
      <c r="O260" s="102">
        <f>IF(W260=0,0,(IF(W260&lt;='Paramètres '!$B$5,0,ROUND(('Paramètres '!F$9*(MIN(W260,'Paramètres '!$B$10)-MIN(W260,'Paramètres '!$B$9))+'Paramètres '!F$10*(MIN(W260,'Paramètres '!$B$11)-MIN(W260,'Paramètres '!$B$10))+'Paramètres '!F$11*(MIN(W260,'Paramètres '!$B$12)-MIN(W260,'Paramètres '!$B$11))+'Paramètres '!F$12*(W260-MIN(W260,'Paramètres '!$B$12))),3))*K260/W260))</f>
        <v>0</v>
      </c>
      <c r="P260" s="227"/>
      <c r="Q260" s="227"/>
      <c r="R260" s="227"/>
      <c r="S260" s="227"/>
      <c r="T260" s="102">
        <f t="shared" si="620"/>
        <v>0</v>
      </c>
      <c r="U260" s="102">
        <f t="shared" si="621"/>
        <v>0</v>
      </c>
      <c r="V260" s="102">
        <f t="shared" si="622"/>
        <v>0</v>
      </c>
      <c r="W260" s="102">
        <f t="shared" si="623"/>
        <v>0</v>
      </c>
      <c r="X260" s="104"/>
      <c r="Z260" s="52">
        <f t="shared" si="624"/>
        <v>0</v>
      </c>
      <c r="AA260" s="52">
        <f t="shared" si="625"/>
        <v>0</v>
      </c>
      <c r="AB260" s="52">
        <f t="shared" si="626"/>
        <v>0</v>
      </c>
      <c r="AC260" s="52">
        <f t="shared" si="627"/>
        <v>0</v>
      </c>
      <c r="AE260" s="52">
        <f t="shared" si="628"/>
        <v>0</v>
      </c>
      <c r="AF260" s="52">
        <f t="shared" si="629"/>
        <v>0</v>
      </c>
      <c r="AG260" s="52">
        <f t="shared" si="630"/>
        <v>0</v>
      </c>
      <c r="AH260" s="52">
        <f t="shared" si="631"/>
        <v>0</v>
      </c>
      <c r="AJ260" s="52">
        <f t="shared" si="632"/>
        <v>0</v>
      </c>
      <c r="AK260" s="52">
        <f t="shared" si="633"/>
        <v>0</v>
      </c>
      <c r="AL260" s="52">
        <f t="shared" si="634"/>
        <v>0</v>
      </c>
      <c r="AM260" s="52">
        <f t="shared" si="635"/>
        <v>0</v>
      </c>
      <c r="AO260" s="31">
        <v>1</v>
      </c>
    </row>
    <row r="261" spans="2:41" ht="69.599999999999994" x14ac:dyDescent="0.35">
      <c r="B261" s="223">
        <v>256</v>
      </c>
      <c r="C261" s="54" t="s">
        <v>28</v>
      </c>
      <c r="D261" s="50" t="s">
        <v>141</v>
      </c>
      <c r="E261" s="51" t="s">
        <v>173</v>
      </c>
      <c r="F261" s="54" t="s">
        <v>569</v>
      </c>
      <c r="H261" s="226"/>
      <c r="I261" s="226"/>
      <c r="J261" s="226"/>
      <c r="K261" s="226"/>
      <c r="L261" s="102">
        <f>IF(T261=0,0,(IF(T261&lt;='Paramètres '!$B$5,0,ROUND(('Paramètres '!C$9*(MIN(T261,'Paramètres '!$B$10)-MIN(T261,'Paramètres '!$B$9))+'Paramètres '!C$10*(MIN(T261,'Paramètres '!$B$11)-MIN(T261,'Paramètres '!$B$10))+'Paramètres '!C$11*(MIN(T261,'Paramètres '!$B$12)-MIN(T261,'Paramètres '!$B$11))+'Paramètres '!C$12*(T261-MIN(T261,'Paramètres '!$B$12))),3))*H261/T261))</f>
        <v>0</v>
      </c>
      <c r="M261" s="102">
        <f>IF(U261=0,0,(IF(U261&lt;='Paramètres '!$B$5,0,ROUND(('Paramètres '!D$9*(MIN(U261,'Paramètres '!$B$10)-MIN(U261,'Paramètres '!$B$9))+'Paramètres '!D$10*(MIN(U261,'Paramètres '!$B$11)-MIN(U261,'Paramètres '!$B$10))+'Paramètres '!D$11*(MIN(U261,'Paramètres '!$B$12)-MIN(U261,'Paramètres '!$B$11))+'Paramètres '!D$12*(U261-MIN(U261,'Paramètres '!$B$12))),3))*I261/U261))</f>
        <v>0</v>
      </c>
      <c r="N261" s="102">
        <f>IF(V261=0,0,(IF(V261&lt;='Paramètres '!$B$5,0,ROUND(('Paramètres '!E$9*(MIN(V261,'Paramètres '!$B$10)-MIN(V261,'Paramètres '!$B$9))+'Paramètres '!E$10*(MIN(V261,'Paramètres '!$B$11)-MIN(V261,'Paramètres '!$B$10))+'Paramètres '!E$11*(MIN(V261,'Paramètres '!$B$12)-MIN(V261,'Paramètres '!$B$11))+'Paramètres '!E$12*(V261-MIN(V261,'Paramètres '!$B$12))),3))*J261/V261))</f>
        <v>0</v>
      </c>
      <c r="O261" s="102">
        <f>IF(W261=0,0,(IF(W261&lt;='Paramètres '!$B$5,0,ROUND(('Paramètres '!F$9*(MIN(W261,'Paramètres '!$B$10)-MIN(W261,'Paramètres '!$B$9))+'Paramètres '!F$10*(MIN(W261,'Paramètres '!$B$11)-MIN(W261,'Paramètres '!$B$10))+'Paramètres '!F$11*(MIN(W261,'Paramètres '!$B$12)-MIN(W261,'Paramètres '!$B$11))+'Paramètres '!F$12*(W261-MIN(W261,'Paramètres '!$B$12))),3))*K261/W261))</f>
        <v>0</v>
      </c>
      <c r="P261" s="227"/>
      <c r="Q261" s="227"/>
      <c r="R261" s="227"/>
      <c r="S261" s="227"/>
      <c r="T261" s="102">
        <f t="shared" si="620"/>
        <v>0</v>
      </c>
      <c r="U261" s="102">
        <f t="shared" si="621"/>
        <v>0</v>
      </c>
      <c r="V261" s="102">
        <f t="shared" si="622"/>
        <v>0</v>
      </c>
      <c r="W261" s="102">
        <f t="shared" si="623"/>
        <v>0</v>
      </c>
      <c r="X261" s="104"/>
      <c r="Z261" s="52">
        <f t="shared" si="624"/>
        <v>0</v>
      </c>
      <c r="AA261" s="52">
        <f t="shared" si="625"/>
        <v>0</v>
      </c>
      <c r="AB261" s="52">
        <f t="shared" si="626"/>
        <v>0</v>
      </c>
      <c r="AC261" s="52">
        <f t="shared" si="627"/>
        <v>0</v>
      </c>
      <c r="AE261" s="52">
        <f t="shared" si="628"/>
        <v>0</v>
      </c>
      <c r="AF261" s="52">
        <f t="shared" si="629"/>
        <v>0</v>
      </c>
      <c r="AG261" s="52">
        <f t="shared" si="630"/>
        <v>0</v>
      </c>
      <c r="AH261" s="52">
        <f t="shared" si="631"/>
        <v>0</v>
      </c>
      <c r="AJ261" s="52">
        <f t="shared" si="632"/>
        <v>0</v>
      </c>
      <c r="AK261" s="52">
        <f t="shared" si="633"/>
        <v>0</v>
      </c>
      <c r="AL261" s="52">
        <f t="shared" si="634"/>
        <v>0</v>
      </c>
      <c r="AM261" s="52">
        <f t="shared" si="635"/>
        <v>0</v>
      </c>
      <c r="AO261" s="31">
        <v>1</v>
      </c>
    </row>
    <row r="262" spans="2:41" ht="69.599999999999994" x14ac:dyDescent="0.35">
      <c r="B262" s="223">
        <v>257</v>
      </c>
      <c r="C262" s="54" t="s">
        <v>28</v>
      </c>
      <c r="D262" s="50" t="s">
        <v>141</v>
      </c>
      <c r="E262" s="51" t="s">
        <v>173</v>
      </c>
      <c r="F262" s="54" t="s">
        <v>570</v>
      </c>
      <c r="H262" s="226"/>
      <c r="I262" s="226"/>
      <c r="J262" s="226"/>
      <c r="K262" s="226"/>
      <c r="L262" s="102">
        <f>IF(T262=0,0,(IF(T262&lt;='Paramètres '!$B$5,0,ROUND(('Paramètres '!C$9*(MIN(T262,'Paramètres '!$B$10)-MIN(T262,'Paramètres '!$B$9))+'Paramètres '!C$10*(MIN(T262,'Paramètres '!$B$11)-MIN(T262,'Paramètres '!$B$10))+'Paramètres '!C$11*(MIN(T262,'Paramètres '!$B$12)-MIN(T262,'Paramètres '!$B$11))+'Paramètres '!C$12*(T262-MIN(T262,'Paramètres '!$B$12))),3))*H262/T262))</f>
        <v>0</v>
      </c>
      <c r="M262" s="102">
        <f>IF(U262=0,0,(IF(U262&lt;='Paramètres '!$B$5,0,ROUND(('Paramètres '!D$9*(MIN(U262,'Paramètres '!$B$10)-MIN(U262,'Paramètres '!$B$9))+'Paramètres '!D$10*(MIN(U262,'Paramètres '!$B$11)-MIN(U262,'Paramètres '!$B$10))+'Paramètres '!D$11*(MIN(U262,'Paramètres '!$B$12)-MIN(U262,'Paramètres '!$B$11))+'Paramètres '!D$12*(U262-MIN(U262,'Paramètres '!$B$12))),3))*I262/U262))</f>
        <v>0</v>
      </c>
      <c r="N262" s="102">
        <f>IF(V262=0,0,(IF(V262&lt;='Paramètres '!$B$5,0,ROUND(('Paramètres '!E$9*(MIN(V262,'Paramètres '!$B$10)-MIN(V262,'Paramètres '!$B$9))+'Paramètres '!E$10*(MIN(V262,'Paramètres '!$B$11)-MIN(V262,'Paramètres '!$B$10))+'Paramètres '!E$11*(MIN(V262,'Paramètres '!$B$12)-MIN(V262,'Paramètres '!$B$11))+'Paramètres '!E$12*(V262-MIN(V262,'Paramètres '!$B$12))),3))*J262/V262))</f>
        <v>0</v>
      </c>
      <c r="O262" s="102">
        <f>IF(W262=0,0,(IF(W262&lt;='Paramètres '!$B$5,0,ROUND(('Paramètres '!F$9*(MIN(W262,'Paramètres '!$B$10)-MIN(W262,'Paramètres '!$B$9))+'Paramètres '!F$10*(MIN(W262,'Paramètres '!$B$11)-MIN(W262,'Paramètres '!$B$10))+'Paramètres '!F$11*(MIN(W262,'Paramètres '!$B$12)-MIN(W262,'Paramètres '!$B$11))+'Paramètres '!F$12*(W262-MIN(W262,'Paramètres '!$B$12))),3))*K262/W262))</f>
        <v>0</v>
      </c>
      <c r="P262" s="227"/>
      <c r="Q262" s="227"/>
      <c r="R262" s="227"/>
      <c r="S262" s="227"/>
      <c r="T262" s="102"/>
      <c r="U262" s="102"/>
      <c r="V262" s="102"/>
      <c r="W262" s="102"/>
      <c r="X262" s="104"/>
      <c r="Z262" s="52"/>
      <c r="AA262" s="52"/>
      <c r="AB262" s="52"/>
      <c r="AC262" s="52"/>
      <c r="AE262" s="52"/>
      <c r="AF262" s="52"/>
      <c r="AG262" s="52"/>
      <c r="AH262" s="52"/>
      <c r="AJ262" s="52"/>
      <c r="AK262" s="52"/>
      <c r="AL262" s="52"/>
      <c r="AM262" s="52"/>
      <c r="AO262" s="31">
        <v>1</v>
      </c>
    </row>
    <row r="263" spans="2:41" ht="69.599999999999994" x14ac:dyDescent="0.35">
      <c r="B263" s="223">
        <v>258</v>
      </c>
      <c r="C263" s="54" t="s">
        <v>957</v>
      </c>
      <c r="D263" s="50" t="s">
        <v>571</v>
      </c>
      <c r="E263" s="51" t="s">
        <v>187</v>
      </c>
      <c r="F263" s="54" t="s">
        <v>572</v>
      </c>
      <c r="H263" s="226"/>
      <c r="I263" s="226"/>
      <c r="J263" s="226"/>
      <c r="K263" s="226"/>
      <c r="L263" s="102">
        <f>IF(T263=0,0,(IF(T263&lt;='Paramètres '!$B$5,0,ROUND(('Paramètres '!C$9*(MIN(T263,'Paramètres '!$B$10)-MIN(T263,'Paramètres '!$B$9))+'Paramètres '!C$10*(MIN(T263,'Paramètres '!$B$11)-MIN(T263,'Paramètres '!$B$10))+'Paramètres '!C$11*(MIN(T263,'Paramètres '!$B$12)-MIN(T263,'Paramètres '!$B$11))+'Paramètres '!C$12*(T263-MIN(T263,'Paramètres '!$B$12))),3))*H263/T263))</f>
        <v>0</v>
      </c>
      <c r="M263" s="102">
        <f>IF(U263=0,0,(IF(U263&lt;='Paramètres '!$B$5,0,ROUND(('Paramètres '!D$9*(MIN(U263,'Paramètres '!$B$10)-MIN(U263,'Paramètres '!$B$9))+'Paramètres '!D$10*(MIN(U263,'Paramètres '!$B$11)-MIN(U263,'Paramètres '!$B$10))+'Paramètres '!D$11*(MIN(U263,'Paramètres '!$B$12)-MIN(U263,'Paramètres '!$B$11))+'Paramètres '!D$12*(U263-MIN(U263,'Paramètres '!$B$12))),3))*I263/U263))</f>
        <v>0</v>
      </c>
      <c r="N263" s="102">
        <f>IF(V263=0,0,(IF(V263&lt;='Paramètres '!$B$5,0,ROUND(('Paramètres '!E$9*(MIN(V263,'Paramètres '!$B$10)-MIN(V263,'Paramètres '!$B$9))+'Paramètres '!E$10*(MIN(V263,'Paramètres '!$B$11)-MIN(V263,'Paramètres '!$B$10))+'Paramètres '!E$11*(MIN(V263,'Paramètres '!$B$12)-MIN(V263,'Paramètres '!$B$11))+'Paramètres '!E$12*(V263-MIN(V263,'Paramètres '!$B$12))),3))*J263/V263))</f>
        <v>0</v>
      </c>
      <c r="O263" s="102">
        <f>IF(W263=0,0,(IF(W263&lt;='Paramètres '!$B$5,0,ROUND(('Paramètres '!F$9*(MIN(W263,'Paramètres '!$B$10)-MIN(W263,'Paramètres '!$B$9))+'Paramètres '!F$10*(MIN(W263,'Paramètres '!$B$11)-MIN(W263,'Paramètres '!$B$10))+'Paramètres '!F$11*(MIN(W263,'Paramètres '!$B$12)-MIN(W263,'Paramètres '!$B$11))+'Paramètres '!F$12*(W263-MIN(W263,'Paramètres '!$B$12))),3))*K263/W263))</f>
        <v>0</v>
      </c>
      <c r="P263" s="227"/>
      <c r="Q263" s="227"/>
      <c r="R263" s="227"/>
      <c r="S263" s="227"/>
      <c r="T263" s="102">
        <f t="shared" ref="T263:W285" si="636">ROUND(P263+H263,3)</f>
        <v>0</v>
      </c>
      <c r="U263" s="102">
        <f t="shared" si="636"/>
        <v>0</v>
      </c>
      <c r="V263" s="102">
        <f t="shared" si="636"/>
        <v>0</v>
      </c>
      <c r="W263" s="102">
        <f t="shared" si="636"/>
        <v>0</v>
      </c>
      <c r="X263" s="104">
        <f t="shared" ref="X263:X264" si="637">ROUND(SUM(L263:O263),3)</f>
        <v>0</v>
      </c>
      <c r="Z263" s="52">
        <f t="shared" ref="Z263:AC285" si="638">IF(AND(H263&gt;0,P263=0),L263,0)</f>
        <v>0</v>
      </c>
      <c r="AA263" s="52">
        <f t="shared" si="638"/>
        <v>0</v>
      </c>
      <c r="AB263" s="52">
        <f t="shared" si="638"/>
        <v>0</v>
      </c>
      <c r="AC263" s="52">
        <f t="shared" si="638"/>
        <v>0</v>
      </c>
      <c r="AE263" s="52">
        <f t="shared" ref="AE263:AH285" si="639">IF(AND(H263&gt;0,P263&gt;0),L263,0)</f>
        <v>0</v>
      </c>
      <c r="AF263" s="52">
        <f t="shared" si="639"/>
        <v>0</v>
      </c>
      <c r="AG263" s="52">
        <f t="shared" si="639"/>
        <v>0</v>
      </c>
      <c r="AH263" s="52">
        <f t="shared" si="639"/>
        <v>0</v>
      </c>
      <c r="AJ263" s="52">
        <f t="shared" ref="AJ263:AM278" si="640">Z263+AE263</f>
        <v>0</v>
      </c>
      <c r="AK263" s="52">
        <f t="shared" si="640"/>
        <v>0</v>
      </c>
      <c r="AL263" s="52">
        <f t="shared" si="640"/>
        <v>0</v>
      </c>
      <c r="AM263" s="52">
        <f t="shared" si="640"/>
        <v>0</v>
      </c>
      <c r="AO263" s="31">
        <v>1</v>
      </c>
    </row>
    <row r="264" spans="2:41" ht="52.2" x14ac:dyDescent="0.35">
      <c r="B264" s="223">
        <v>259</v>
      </c>
      <c r="C264" s="54" t="s">
        <v>573</v>
      </c>
      <c r="D264" s="50" t="s">
        <v>574</v>
      </c>
      <c r="E264" s="51" t="s">
        <v>187</v>
      </c>
      <c r="F264" s="54" t="s">
        <v>575</v>
      </c>
      <c r="H264" s="226"/>
      <c r="I264" s="226"/>
      <c r="J264" s="226"/>
      <c r="K264" s="226"/>
      <c r="L264" s="102">
        <f>IF(T264=0,0,(IF(T264&lt;='Paramètres '!$B$5,0,ROUND(('Paramètres '!C$9*(MIN(T264,'Paramètres '!$B$10)-MIN(T264,'Paramètres '!$B$9))+'Paramètres '!C$10*(MIN(T264,'Paramètres '!$B$11)-MIN(T264,'Paramètres '!$B$10))+'Paramètres '!C$11*(MIN(T264,'Paramètres '!$B$12)-MIN(T264,'Paramètres '!$B$11))+'Paramètres '!C$12*(T264-MIN(T264,'Paramètres '!$B$12))),3))*H264/T264))</f>
        <v>0</v>
      </c>
      <c r="M264" s="102">
        <f>IF(U264=0,0,(IF(U264&lt;='Paramètres '!$B$5,0,ROUND(('Paramètres '!D$9*(MIN(U264,'Paramètres '!$B$10)-MIN(U264,'Paramètres '!$B$9))+'Paramètres '!D$10*(MIN(U264,'Paramètres '!$B$11)-MIN(U264,'Paramètres '!$B$10))+'Paramètres '!D$11*(MIN(U264,'Paramètres '!$B$12)-MIN(U264,'Paramètres '!$B$11))+'Paramètres '!D$12*(U264-MIN(U264,'Paramètres '!$B$12))),3))*I264/U264))</f>
        <v>0</v>
      </c>
      <c r="N264" s="102">
        <f>IF(V264=0,0,(IF(V264&lt;='Paramètres '!$B$5,0,ROUND(('Paramètres '!E$9*(MIN(V264,'Paramètres '!$B$10)-MIN(V264,'Paramètres '!$B$9))+'Paramètres '!E$10*(MIN(V264,'Paramètres '!$B$11)-MIN(V264,'Paramètres '!$B$10))+'Paramètres '!E$11*(MIN(V264,'Paramètres '!$B$12)-MIN(V264,'Paramètres '!$B$11))+'Paramètres '!E$12*(V264-MIN(V264,'Paramètres '!$B$12))),3))*J264/V264))</f>
        <v>0</v>
      </c>
      <c r="O264" s="102">
        <f>IF(W264=0,0,(IF(W264&lt;='Paramètres '!$B$5,0,ROUND(('Paramètres '!F$9*(MIN(W264,'Paramètres '!$B$10)-MIN(W264,'Paramètres '!$B$9))+'Paramètres '!F$10*(MIN(W264,'Paramètres '!$B$11)-MIN(W264,'Paramètres '!$B$10))+'Paramètres '!F$11*(MIN(W264,'Paramètres '!$B$12)-MIN(W264,'Paramètres '!$B$11))+'Paramètres '!F$12*(W264-MIN(W264,'Paramètres '!$B$12))),3))*K264/W264))</f>
        <v>0</v>
      </c>
      <c r="P264" s="227"/>
      <c r="Q264" s="227"/>
      <c r="R264" s="227"/>
      <c r="S264" s="227"/>
      <c r="T264" s="102">
        <f t="shared" si="636"/>
        <v>0</v>
      </c>
      <c r="U264" s="102">
        <f t="shared" si="636"/>
        <v>0</v>
      </c>
      <c r="V264" s="102">
        <f t="shared" si="636"/>
        <v>0</v>
      </c>
      <c r="W264" s="102">
        <f t="shared" si="636"/>
        <v>0</v>
      </c>
      <c r="X264" s="104">
        <f t="shared" si="637"/>
        <v>0</v>
      </c>
      <c r="Z264" s="52">
        <f t="shared" si="638"/>
        <v>0</v>
      </c>
      <c r="AA264" s="52">
        <f t="shared" si="638"/>
        <v>0</v>
      </c>
      <c r="AB264" s="52">
        <f t="shared" si="638"/>
        <v>0</v>
      </c>
      <c r="AC264" s="52">
        <f t="shared" si="638"/>
        <v>0</v>
      </c>
      <c r="AE264" s="52">
        <f t="shared" si="639"/>
        <v>0</v>
      </c>
      <c r="AF264" s="52">
        <f t="shared" si="639"/>
        <v>0</v>
      </c>
      <c r="AG264" s="52">
        <f t="shared" si="639"/>
        <v>0</v>
      </c>
      <c r="AH264" s="52">
        <f t="shared" si="639"/>
        <v>0</v>
      </c>
      <c r="AJ264" s="52">
        <f t="shared" si="640"/>
        <v>0</v>
      </c>
      <c r="AK264" s="52">
        <f t="shared" si="640"/>
        <v>0</v>
      </c>
      <c r="AL264" s="52">
        <f t="shared" si="640"/>
        <v>0</v>
      </c>
      <c r="AM264" s="52">
        <f t="shared" si="640"/>
        <v>0</v>
      </c>
      <c r="AO264" s="31">
        <v>1</v>
      </c>
    </row>
    <row r="265" spans="2:41" ht="54" x14ac:dyDescent="0.35">
      <c r="B265" s="223">
        <v>260</v>
      </c>
      <c r="C265" s="54" t="s">
        <v>958</v>
      </c>
      <c r="D265" s="248" t="s">
        <v>667</v>
      </c>
      <c r="E265" s="254" t="s">
        <v>167</v>
      </c>
      <c r="F265" s="251" t="s">
        <v>959</v>
      </c>
      <c r="H265" s="226"/>
      <c r="I265" s="226"/>
      <c r="J265" s="226"/>
      <c r="K265" s="226"/>
      <c r="L265" s="102">
        <f>IF(T265=0,0,(IF(T265&lt;='Paramètres '!$B$5,0,ROUND(('Paramètres '!C$9*(MIN(T265,'Paramètres '!$B$10)-MIN(T265,'Paramètres '!$B$9))+'Paramètres '!C$10*(MIN(T265,'Paramètres '!$B$11)-MIN(T265,'Paramètres '!$B$10))+'Paramètres '!C$11*(MIN(T265,'Paramètres '!$B$12)-MIN(T265,'Paramètres '!$B$11))+'Paramètres '!C$12*(T265-MIN(T265,'Paramètres '!$B$12))),3))*H265/T265))</f>
        <v>0</v>
      </c>
      <c r="M265" s="102">
        <f>IF(U265=0,0,(IF(U265&lt;='Paramètres '!$B$5,0,ROUND(('Paramètres '!D$9*(MIN(U265,'Paramètres '!$B$10)-MIN(U265,'Paramètres '!$B$9))+'Paramètres '!D$10*(MIN(U265,'Paramètres '!$B$11)-MIN(U265,'Paramètres '!$B$10))+'Paramètres '!D$11*(MIN(U265,'Paramètres '!$B$12)-MIN(U265,'Paramètres '!$B$11))+'Paramètres '!D$12*(U265-MIN(U265,'Paramètres '!$B$12))),3))*I265/U265))</f>
        <v>0</v>
      </c>
      <c r="N265" s="102">
        <f>IF(V265=0,0,(IF(V265&lt;='Paramètres '!$B$5,0,ROUND(('Paramètres '!E$9*(MIN(V265,'Paramètres '!$B$10)-MIN(V265,'Paramètres '!$B$9))+'Paramètres '!E$10*(MIN(V265,'Paramètres '!$B$11)-MIN(V265,'Paramètres '!$B$10))+'Paramètres '!E$11*(MIN(V265,'Paramètres '!$B$12)-MIN(V265,'Paramètres '!$B$11))+'Paramètres '!E$12*(V265-MIN(V265,'Paramètres '!$B$12))),3))*J265/V265))</f>
        <v>0</v>
      </c>
      <c r="O265" s="102">
        <f>IF(W265=0,0,(IF(W265&lt;='Paramètres '!$B$5,0,ROUND(('Paramètres '!F$9*(MIN(W265,'Paramètres '!$B$10)-MIN(W265,'Paramètres '!$B$9))+'Paramètres '!F$10*(MIN(W265,'Paramètres '!$B$11)-MIN(W265,'Paramètres '!$B$10))+'Paramètres '!F$11*(MIN(W265,'Paramètres '!$B$12)-MIN(W265,'Paramètres '!$B$11))+'Paramètres '!F$12*(W265-MIN(W265,'Paramètres '!$B$12))),3))*K265/W265))</f>
        <v>0</v>
      </c>
      <c r="P265" s="227"/>
      <c r="Q265" s="227"/>
      <c r="R265" s="227"/>
      <c r="S265" s="227"/>
      <c r="T265" s="102">
        <f t="shared" si="636"/>
        <v>0</v>
      </c>
      <c r="U265" s="102">
        <f t="shared" si="636"/>
        <v>0</v>
      </c>
      <c r="V265" s="102">
        <f t="shared" si="636"/>
        <v>0</v>
      </c>
      <c r="W265" s="102">
        <f t="shared" si="636"/>
        <v>0</v>
      </c>
      <c r="X265" s="104">
        <f t="shared" ref="X265:X285" si="641">ROUND(SUM(L265:O265),3)</f>
        <v>0</v>
      </c>
      <c r="Z265" s="52">
        <f t="shared" si="638"/>
        <v>0</v>
      </c>
      <c r="AA265" s="52">
        <f t="shared" si="638"/>
        <v>0</v>
      </c>
      <c r="AB265" s="52">
        <f t="shared" si="638"/>
        <v>0</v>
      </c>
      <c r="AC265" s="52">
        <f t="shared" si="638"/>
        <v>0</v>
      </c>
      <c r="AE265" s="52">
        <f t="shared" si="639"/>
        <v>0</v>
      </c>
      <c r="AF265" s="52">
        <f t="shared" si="639"/>
        <v>0</v>
      </c>
      <c r="AG265" s="52">
        <f t="shared" si="639"/>
        <v>0</v>
      </c>
      <c r="AH265" s="52">
        <f t="shared" si="639"/>
        <v>0</v>
      </c>
      <c r="AJ265" s="52">
        <f t="shared" si="640"/>
        <v>0</v>
      </c>
      <c r="AK265" s="52">
        <f t="shared" si="640"/>
        <v>0</v>
      </c>
      <c r="AL265" s="52">
        <f t="shared" si="640"/>
        <v>0</v>
      </c>
      <c r="AM265" s="52">
        <f t="shared" si="640"/>
        <v>0</v>
      </c>
      <c r="AO265" s="31">
        <v>1</v>
      </c>
    </row>
    <row r="266" spans="2:41" ht="69.599999999999994" x14ac:dyDescent="0.35">
      <c r="B266" s="223">
        <v>261</v>
      </c>
      <c r="C266" s="54" t="s">
        <v>576</v>
      </c>
      <c r="D266" s="50" t="s">
        <v>577</v>
      </c>
      <c r="E266" s="51" t="s">
        <v>578</v>
      </c>
      <c r="F266" s="54" t="s">
        <v>579</v>
      </c>
      <c r="H266" s="226"/>
      <c r="I266" s="226"/>
      <c r="J266" s="226"/>
      <c r="K266" s="226"/>
      <c r="L266" s="102">
        <f>IF(T266=0,0,(IF(T266&lt;='Paramètres '!$B$5,0,ROUND(('Paramètres '!C$9*(MIN(T266,'Paramètres '!$B$10)-MIN(T266,'Paramètres '!$B$9))+'Paramètres '!C$10*(MIN(T266,'Paramètres '!$B$11)-MIN(T266,'Paramètres '!$B$10))+'Paramètres '!C$11*(MIN(T266,'Paramètres '!$B$12)-MIN(T266,'Paramètres '!$B$11))+'Paramètres '!C$12*(T266-MIN(T266,'Paramètres '!$B$12))),3))*H266/T266))</f>
        <v>0</v>
      </c>
      <c r="M266" s="102">
        <f>IF(U266=0,0,(IF(U266&lt;='Paramètres '!$B$5,0,ROUND(('Paramètres '!D$9*(MIN(U266,'Paramètres '!$B$10)-MIN(U266,'Paramètres '!$B$9))+'Paramètres '!D$10*(MIN(U266,'Paramètres '!$B$11)-MIN(U266,'Paramètres '!$B$10))+'Paramètres '!D$11*(MIN(U266,'Paramètres '!$B$12)-MIN(U266,'Paramètres '!$B$11))+'Paramètres '!D$12*(U266-MIN(U266,'Paramètres '!$B$12))),3))*I266/U266))</f>
        <v>0</v>
      </c>
      <c r="N266" s="102">
        <f>IF(V266=0,0,(IF(V266&lt;='Paramètres '!$B$5,0,ROUND(('Paramètres '!E$9*(MIN(V266,'Paramètres '!$B$10)-MIN(V266,'Paramètres '!$B$9))+'Paramètres '!E$10*(MIN(V266,'Paramètres '!$B$11)-MIN(V266,'Paramètres '!$B$10))+'Paramètres '!E$11*(MIN(V266,'Paramètres '!$B$12)-MIN(V266,'Paramètres '!$B$11))+'Paramètres '!E$12*(V266-MIN(V266,'Paramètres '!$B$12))),3))*J266/V266))</f>
        <v>0</v>
      </c>
      <c r="O266" s="102">
        <f>IF(W266=0,0,(IF(W266&lt;='Paramètres '!$B$5,0,ROUND(('Paramètres '!F$9*(MIN(W266,'Paramètres '!$B$10)-MIN(W266,'Paramètres '!$B$9))+'Paramètres '!F$10*(MIN(W266,'Paramètres '!$B$11)-MIN(W266,'Paramètres '!$B$10))+'Paramètres '!F$11*(MIN(W266,'Paramètres '!$B$12)-MIN(W266,'Paramètres '!$B$11))+'Paramètres '!F$12*(W266-MIN(W266,'Paramètres '!$B$12))),3))*K266/W266))</f>
        <v>0</v>
      </c>
      <c r="P266" s="227"/>
      <c r="Q266" s="227"/>
      <c r="R266" s="227"/>
      <c r="S266" s="227"/>
      <c r="T266" s="102">
        <f t="shared" si="636"/>
        <v>0</v>
      </c>
      <c r="U266" s="102">
        <f t="shared" si="636"/>
        <v>0</v>
      </c>
      <c r="V266" s="102">
        <f t="shared" si="636"/>
        <v>0</v>
      </c>
      <c r="W266" s="102">
        <f t="shared" si="636"/>
        <v>0</v>
      </c>
      <c r="X266" s="104">
        <f t="shared" si="641"/>
        <v>0</v>
      </c>
      <c r="Z266" s="52">
        <f t="shared" si="638"/>
        <v>0</v>
      </c>
      <c r="AA266" s="52">
        <f t="shared" si="638"/>
        <v>0</v>
      </c>
      <c r="AB266" s="52">
        <f t="shared" si="638"/>
        <v>0</v>
      </c>
      <c r="AC266" s="52">
        <f t="shared" si="638"/>
        <v>0</v>
      </c>
      <c r="AE266" s="52">
        <f t="shared" si="639"/>
        <v>0</v>
      </c>
      <c r="AF266" s="52">
        <f t="shared" si="639"/>
        <v>0</v>
      </c>
      <c r="AG266" s="52">
        <f t="shared" si="639"/>
        <v>0</v>
      </c>
      <c r="AH266" s="52">
        <f t="shared" si="639"/>
        <v>0</v>
      </c>
      <c r="AJ266" s="52">
        <f t="shared" si="640"/>
        <v>0</v>
      </c>
      <c r="AK266" s="52">
        <f t="shared" si="640"/>
        <v>0</v>
      </c>
      <c r="AL266" s="52">
        <f t="shared" si="640"/>
        <v>0</v>
      </c>
      <c r="AM266" s="52">
        <f t="shared" si="640"/>
        <v>0</v>
      </c>
      <c r="AO266" s="31">
        <v>1</v>
      </c>
    </row>
    <row r="267" spans="2:41" ht="52.2" x14ac:dyDescent="0.35">
      <c r="B267" s="223">
        <v>262</v>
      </c>
      <c r="C267" s="54" t="s">
        <v>580</v>
      </c>
      <c r="D267" s="50" t="s">
        <v>581</v>
      </c>
      <c r="E267" s="51" t="s">
        <v>46</v>
      </c>
      <c r="F267" s="54" t="s">
        <v>582</v>
      </c>
      <c r="H267" s="226"/>
      <c r="I267" s="226"/>
      <c r="J267" s="226"/>
      <c r="K267" s="226"/>
      <c r="L267" s="102">
        <f>IF(T267=0,0,(IF(T267&lt;='Paramètres '!$B$5,0,ROUND(('Paramètres '!C$9*(MIN(T267,'Paramètres '!$B$10)-MIN(T267,'Paramètres '!$B$9))+'Paramètres '!C$10*(MIN(T267,'Paramètres '!$B$11)-MIN(T267,'Paramètres '!$B$10))+'Paramètres '!C$11*(MIN(T267,'Paramètres '!$B$12)-MIN(T267,'Paramètres '!$B$11))+'Paramètres '!C$12*(T267-MIN(T267,'Paramètres '!$B$12))),3))*H267/T267))</f>
        <v>0</v>
      </c>
      <c r="M267" s="102">
        <f>IF(U267=0,0,(IF(U267&lt;='Paramètres '!$B$5,0,ROUND(('Paramètres '!D$9*(MIN(U267,'Paramètres '!$B$10)-MIN(U267,'Paramètres '!$B$9))+'Paramètres '!D$10*(MIN(U267,'Paramètres '!$B$11)-MIN(U267,'Paramètres '!$B$10))+'Paramètres '!D$11*(MIN(U267,'Paramètres '!$B$12)-MIN(U267,'Paramètres '!$B$11))+'Paramètres '!D$12*(U267-MIN(U267,'Paramètres '!$B$12))),3))*I267/U267))</f>
        <v>0</v>
      </c>
      <c r="N267" s="102">
        <f>IF(V267=0,0,(IF(V267&lt;='Paramètres '!$B$5,0,ROUND(('Paramètres '!E$9*(MIN(V267,'Paramètres '!$B$10)-MIN(V267,'Paramètres '!$B$9))+'Paramètres '!E$10*(MIN(V267,'Paramètres '!$B$11)-MIN(V267,'Paramètres '!$B$10))+'Paramètres '!E$11*(MIN(V267,'Paramètres '!$B$12)-MIN(V267,'Paramètres '!$B$11))+'Paramètres '!E$12*(V267-MIN(V267,'Paramètres '!$B$12))),3))*J267/V267))</f>
        <v>0</v>
      </c>
      <c r="O267" s="102">
        <f>IF(W267=0,0,(IF(W267&lt;='Paramètres '!$B$5,0,ROUND(('Paramètres '!F$9*(MIN(W267,'Paramètres '!$B$10)-MIN(W267,'Paramètres '!$B$9))+'Paramètres '!F$10*(MIN(W267,'Paramètres '!$B$11)-MIN(W267,'Paramètres '!$B$10))+'Paramètres '!F$11*(MIN(W267,'Paramètres '!$B$12)-MIN(W267,'Paramètres '!$B$11))+'Paramètres '!F$12*(W267-MIN(W267,'Paramètres '!$B$12))),3))*K267/W267))</f>
        <v>0</v>
      </c>
      <c r="P267" s="227"/>
      <c r="Q267" s="227"/>
      <c r="R267" s="227"/>
      <c r="S267" s="227"/>
      <c r="T267" s="102">
        <f t="shared" si="636"/>
        <v>0</v>
      </c>
      <c r="U267" s="102">
        <f t="shared" si="636"/>
        <v>0</v>
      </c>
      <c r="V267" s="102">
        <f t="shared" si="636"/>
        <v>0</v>
      </c>
      <c r="W267" s="102">
        <f t="shared" si="636"/>
        <v>0</v>
      </c>
      <c r="X267" s="104">
        <f t="shared" si="641"/>
        <v>0</v>
      </c>
      <c r="Z267" s="52">
        <f t="shared" si="638"/>
        <v>0</v>
      </c>
      <c r="AA267" s="52">
        <f t="shared" si="638"/>
        <v>0</v>
      </c>
      <c r="AB267" s="52">
        <f t="shared" si="638"/>
        <v>0</v>
      </c>
      <c r="AC267" s="52">
        <f t="shared" si="638"/>
        <v>0</v>
      </c>
      <c r="AE267" s="52">
        <f t="shared" si="639"/>
        <v>0</v>
      </c>
      <c r="AF267" s="52">
        <f t="shared" si="639"/>
        <v>0</v>
      </c>
      <c r="AG267" s="52">
        <f t="shared" si="639"/>
        <v>0</v>
      </c>
      <c r="AH267" s="52">
        <f t="shared" si="639"/>
        <v>0</v>
      </c>
      <c r="AJ267" s="52">
        <f t="shared" si="640"/>
        <v>0</v>
      </c>
      <c r="AK267" s="52">
        <f t="shared" si="640"/>
        <v>0</v>
      </c>
      <c r="AL267" s="52">
        <f t="shared" si="640"/>
        <v>0</v>
      </c>
      <c r="AM267" s="52">
        <f t="shared" si="640"/>
        <v>0</v>
      </c>
      <c r="AO267" s="31">
        <v>1</v>
      </c>
    </row>
    <row r="268" spans="2:41" ht="70.2" x14ac:dyDescent="0.35">
      <c r="B268" s="223">
        <v>263</v>
      </c>
      <c r="C268" s="228" t="s">
        <v>583</v>
      </c>
      <c r="D268" s="229" t="s">
        <v>584</v>
      </c>
      <c r="E268" s="230" t="s">
        <v>239</v>
      </c>
      <c r="F268" s="231" t="s">
        <v>585</v>
      </c>
      <c r="H268" s="226"/>
      <c r="I268" s="226"/>
      <c r="J268" s="226"/>
      <c r="K268" s="226"/>
      <c r="L268" s="102">
        <f>IF(T268=0,0,(IF(T268&lt;='Paramètres '!$B$5,0,ROUND(('Paramètres '!C$9*(MIN(T268,'Paramètres '!$B$10)-MIN(T268,'Paramètres '!$B$9))+'Paramètres '!C$10*(MIN(T268,'Paramètres '!$B$11)-MIN(T268,'Paramètres '!$B$10))+'Paramètres '!C$11*(MIN(T268,'Paramètres '!$B$12)-MIN(T268,'Paramètres '!$B$11))+'Paramètres '!C$12*(T268-MIN(T268,'Paramètres '!$B$12))),3))*H268/T268))</f>
        <v>0</v>
      </c>
      <c r="M268" s="102">
        <f>IF(U268=0,0,(IF(U268&lt;='Paramètres '!$B$5,0,ROUND(('Paramètres '!D$9*(MIN(U268,'Paramètres '!$B$10)-MIN(U268,'Paramètres '!$B$9))+'Paramètres '!D$10*(MIN(U268,'Paramètres '!$B$11)-MIN(U268,'Paramètres '!$B$10))+'Paramètres '!D$11*(MIN(U268,'Paramètres '!$B$12)-MIN(U268,'Paramètres '!$B$11))+'Paramètres '!D$12*(U268-MIN(U268,'Paramètres '!$B$12))),3))*I268/U268))</f>
        <v>0</v>
      </c>
      <c r="N268" s="102">
        <f>IF(V268=0,0,(IF(V268&lt;='Paramètres '!$B$5,0,ROUND(('Paramètres '!E$9*(MIN(V268,'Paramètres '!$B$10)-MIN(V268,'Paramètres '!$B$9))+'Paramètres '!E$10*(MIN(V268,'Paramètres '!$B$11)-MIN(V268,'Paramètres '!$B$10))+'Paramètres '!E$11*(MIN(V268,'Paramètres '!$B$12)-MIN(V268,'Paramètres '!$B$11))+'Paramètres '!E$12*(V268-MIN(V268,'Paramètres '!$B$12))),3))*J268/V268))</f>
        <v>0</v>
      </c>
      <c r="O268" s="102">
        <f>IF(W268=0,0,(IF(W268&lt;='Paramètres '!$B$5,0,ROUND(('Paramètres '!F$9*(MIN(W268,'Paramètres '!$B$10)-MIN(W268,'Paramètres '!$B$9))+'Paramètres '!F$10*(MIN(W268,'Paramètres '!$B$11)-MIN(W268,'Paramètres '!$B$10))+'Paramètres '!F$11*(MIN(W268,'Paramètres '!$B$12)-MIN(W268,'Paramètres '!$B$11))+'Paramètres '!F$12*(W268-MIN(W268,'Paramètres '!$B$12))),3))*K268/W268))</f>
        <v>0</v>
      </c>
      <c r="P268" s="227"/>
      <c r="Q268" s="227"/>
      <c r="R268" s="227"/>
      <c r="S268" s="227"/>
      <c r="T268" s="102">
        <f t="shared" si="636"/>
        <v>0</v>
      </c>
      <c r="U268" s="102">
        <f t="shared" si="636"/>
        <v>0</v>
      </c>
      <c r="V268" s="102">
        <f t="shared" si="636"/>
        <v>0</v>
      </c>
      <c r="W268" s="102">
        <f t="shared" si="636"/>
        <v>0</v>
      </c>
      <c r="X268" s="104">
        <f t="shared" si="641"/>
        <v>0</v>
      </c>
      <c r="Z268" s="52">
        <f t="shared" si="638"/>
        <v>0</v>
      </c>
      <c r="AA268" s="52">
        <f t="shared" si="638"/>
        <v>0</v>
      </c>
      <c r="AB268" s="52">
        <f t="shared" si="638"/>
        <v>0</v>
      </c>
      <c r="AC268" s="52">
        <f t="shared" si="638"/>
        <v>0</v>
      </c>
      <c r="AE268" s="52">
        <f t="shared" si="639"/>
        <v>0</v>
      </c>
      <c r="AF268" s="52">
        <f t="shared" si="639"/>
        <v>0</v>
      </c>
      <c r="AG268" s="52">
        <f t="shared" si="639"/>
        <v>0</v>
      </c>
      <c r="AH268" s="52">
        <f t="shared" si="639"/>
        <v>0</v>
      </c>
      <c r="AJ268" s="52">
        <f t="shared" si="640"/>
        <v>0</v>
      </c>
      <c r="AK268" s="52">
        <f t="shared" si="640"/>
        <v>0</v>
      </c>
      <c r="AL268" s="52">
        <f t="shared" si="640"/>
        <v>0</v>
      </c>
      <c r="AM268" s="52">
        <f t="shared" si="640"/>
        <v>0</v>
      </c>
      <c r="AO268" s="31">
        <v>1</v>
      </c>
    </row>
    <row r="269" spans="2:41" ht="52.8" x14ac:dyDescent="0.35">
      <c r="B269" s="223">
        <v>264</v>
      </c>
      <c r="C269" s="228" t="s">
        <v>586</v>
      </c>
      <c r="D269" s="229" t="s">
        <v>587</v>
      </c>
      <c r="E269" s="230" t="s">
        <v>167</v>
      </c>
      <c r="F269" s="231" t="s">
        <v>588</v>
      </c>
      <c r="H269" s="226"/>
      <c r="I269" s="226"/>
      <c r="J269" s="226"/>
      <c r="K269" s="226"/>
      <c r="L269" s="102">
        <f>IF(T269=0,0,(IF(T269&lt;='Paramètres '!$B$5,0,ROUND(('Paramètres '!C$9*(MIN(T269,'Paramètres '!$B$10)-MIN(T269,'Paramètres '!$B$9))+'Paramètres '!C$10*(MIN(T269,'Paramètres '!$B$11)-MIN(T269,'Paramètres '!$B$10))+'Paramètres '!C$11*(MIN(T269,'Paramètres '!$B$12)-MIN(T269,'Paramètres '!$B$11))+'Paramètres '!C$12*(T269-MIN(T269,'Paramètres '!$B$12))),3))*H269/T269))</f>
        <v>0</v>
      </c>
      <c r="M269" s="102">
        <f>IF(U269=0,0,(IF(U269&lt;='Paramètres '!$B$5,0,ROUND(('Paramètres '!D$9*(MIN(U269,'Paramètres '!$B$10)-MIN(U269,'Paramètres '!$B$9))+'Paramètres '!D$10*(MIN(U269,'Paramètres '!$B$11)-MIN(U269,'Paramètres '!$B$10))+'Paramètres '!D$11*(MIN(U269,'Paramètres '!$B$12)-MIN(U269,'Paramètres '!$B$11))+'Paramètres '!D$12*(U269-MIN(U269,'Paramètres '!$B$12))),3))*I269/U269))</f>
        <v>0</v>
      </c>
      <c r="N269" s="102">
        <f>IF(V269=0,0,(IF(V269&lt;='Paramètres '!$B$5,0,ROUND(('Paramètres '!E$9*(MIN(V269,'Paramètres '!$B$10)-MIN(V269,'Paramètres '!$B$9))+'Paramètres '!E$10*(MIN(V269,'Paramètres '!$B$11)-MIN(V269,'Paramètres '!$B$10))+'Paramètres '!E$11*(MIN(V269,'Paramètres '!$B$12)-MIN(V269,'Paramètres '!$B$11))+'Paramètres '!E$12*(V269-MIN(V269,'Paramètres '!$B$12))),3))*J269/V269))</f>
        <v>0</v>
      </c>
      <c r="O269" s="102">
        <f>IF(W269=0,0,(IF(W269&lt;='Paramètres '!$B$5,0,ROUND(('Paramètres '!F$9*(MIN(W269,'Paramètres '!$B$10)-MIN(W269,'Paramètres '!$B$9))+'Paramètres '!F$10*(MIN(W269,'Paramètres '!$B$11)-MIN(W269,'Paramètres '!$B$10))+'Paramètres '!F$11*(MIN(W269,'Paramètres '!$B$12)-MIN(W269,'Paramètres '!$B$11))+'Paramètres '!F$12*(W269-MIN(W269,'Paramètres '!$B$12))),3))*K269/W269))</f>
        <v>0</v>
      </c>
      <c r="P269" s="227"/>
      <c r="Q269" s="227"/>
      <c r="R269" s="227"/>
      <c r="S269" s="227"/>
      <c r="T269" s="102">
        <f t="shared" si="636"/>
        <v>0</v>
      </c>
      <c r="U269" s="102">
        <f t="shared" si="636"/>
        <v>0</v>
      </c>
      <c r="V269" s="102">
        <f t="shared" si="636"/>
        <v>0</v>
      </c>
      <c r="W269" s="102">
        <f t="shared" si="636"/>
        <v>0</v>
      </c>
      <c r="X269" s="104">
        <f t="shared" si="641"/>
        <v>0</v>
      </c>
      <c r="Z269" s="52">
        <f t="shared" si="638"/>
        <v>0</v>
      </c>
      <c r="AA269" s="52">
        <f t="shared" si="638"/>
        <v>0</v>
      </c>
      <c r="AB269" s="52">
        <f t="shared" si="638"/>
        <v>0</v>
      </c>
      <c r="AC269" s="52">
        <f t="shared" si="638"/>
        <v>0</v>
      </c>
      <c r="AE269" s="52">
        <f t="shared" si="639"/>
        <v>0</v>
      </c>
      <c r="AF269" s="52">
        <f t="shared" si="639"/>
        <v>0</v>
      </c>
      <c r="AG269" s="52">
        <f t="shared" si="639"/>
        <v>0</v>
      </c>
      <c r="AH269" s="52">
        <f t="shared" si="639"/>
        <v>0</v>
      </c>
      <c r="AJ269" s="52">
        <f t="shared" si="640"/>
        <v>0</v>
      </c>
      <c r="AK269" s="52">
        <f t="shared" si="640"/>
        <v>0</v>
      </c>
      <c r="AL269" s="52">
        <f t="shared" si="640"/>
        <v>0</v>
      </c>
      <c r="AM269" s="52">
        <f t="shared" si="640"/>
        <v>0</v>
      </c>
      <c r="AO269" s="31">
        <v>1</v>
      </c>
    </row>
    <row r="270" spans="2:41" ht="52.2" x14ac:dyDescent="0.35">
      <c r="B270" s="223">
        <v>265</v>
      </c>
      <c r="C270" s="54" t="s">
        <v>589</v>
      </c>
      <c r="D270" s="50" t="s">
        <v>590</v>
      </c>
      <c r="E270" s="51" t="s">
        <v>173</v>
      </c>
      <c r="F270" s="54" t="s">
        <v>591</v>
      </c>
      <c r="H270" s="226"/>
      <c r="I270" s="226"/>
      <c r="J270" s="226"/>
      <c r="K270" s="226"/>
      <c r="L270" s="102">
        <f>IF(T270=0,0,(IF(T270&lt;='Paramètres '!$B$5,0,ROUND(('Paramètres '!C$9*(MIN(T270,'Paramètres '!$B$10)-MIN(T270,'Paramètres '!$B$9))+'Paramètres '!C$10*(MIN(T270,'Paramètres '!$B$11)-MIN(T270,'Paramètres '!$B$10))+'Paramètres '!C$11*(MIN(T270,'Paramètres '!$B$12)-MIN(T270,'Paramètres '!$B$11))+'Paramètres '!C$12*(T270-MIN(T270,'Paramètres '!$B$12))),3))*H270/T270))</f>
        <v>0</v>
      </c>
      <c r="M270" s="102">
        <f>IF(U270=0,0,(IF(U270&lt;='Paramètres '!$B$5,0,ROUND(('Paramètres '!D$9*(MIN(U270,'Paramètres '!$B$10)-MIN(U270,'Paramètres '!$B$9))+'Paramètres '!D$10*(MIN(U270,'Paramètres '!$B$11)-MIN(U270,'Paramètres '!$B$10))+'Paramètres '!D$11*(MIN(U270,'Paramètres '!$B$12)-MIN(U270,'Paramètres '!$B$11))+'Paramètres '!D$12*(U270-MIN(U270,'Paramètres '!$B$12))),3))*I270/U270))</f>
        <v>0</v>
      </c>
      <c r="N270" s="102">
        <f>IF(V270=0,0,(IF(V270&lt;='Paramètres '!$B$5,0,ROUND(('Paramètres '!E$9*(MIN(V270,'Paramètres '!$B$10)-MIN(V270,'Paramètres '!$B$9))+'Paramètres '!E$10*(MIN(V270,'Paramètres '!$B$11)-MIN(V270,'Paramètres '!$B$10))+'Paramètres '!E$11*(MIN(V270,'Paramètres '!$B$12)-MIN(V270,'Paramètres '!$B$11))+'Paramètres '!E$12*(V270-MIN(V270,'Paramètres '!$B$12))),3))*J270/V270))</f>
        <v>0</v>
      </c>
      <c r="O270" s="102">
        <f>IF(W270=0,0,(IF(W270&lt;='Paramètres '!$B$5,0,ROUND(('Paramètres '!F$9*(MIN(W270,'Paramètres '!$B$10)-MIN(W270,'Paramètres '!$B$9))+'Paramètres '!F$10*(MIN(W270,'Paramètres '!$B$11)-MIN(W270,'Paramètres '!$B$10))+'Paramètres '!F$11*(MIN(W270,'Paramètres '!$B$12)-MIN(W270,'Paramètres '!$B$11))+'Paramètres '!F$12*(W270-MIN(W270,'Paramètres '!$B$12))),3))*K270/W270))</f>
        <v>0</v>
      </c>
      <c r="P270" s="227"/>
      <c r="Q270" s="227"/>
      <c r="R270" s="227"/>
      <c r="S270" s="227"/>
      <c r="T270" s="102">
        <f t="shared" si="636"/>
        <v>0</v>
      </c>
      <c r="U270" s="102">
        <f t="shared" si="636"/>
        <v>0</v>
      </c>
      <c r="V270" s="102">
        <f t="shared" si="636"/>
        <v>0</v>
      </c>
      <c r="W270" s="102">
        <f t="shared" si="636"/>
        <v>0</v>
      </c>
      <c r="X270" s="104">
        <f t="shared" si="641"/>
        <v>0</v>
      </c>
      <c r="Z270" s="52">
        <f t="shared" si="638"/>
        <v>0</v>
      </c>
      <c r="AA270" s="52">
        <f t="shared" si="638"/>
        <v>0</v>
      </c>
      <c r="AB270" s="52">
        <f t="shared" si="638"/>
        <v>0</v>
      </c>
      <c r="AC270" s="52">
        <f t="shared" si="638"/>
        <v>0</v>
      </c>
      <c r="AE270" s="52">
        <f t="shared" si="639"/>
        <v>0</v>
      </c>
      <c r="AF270" s="52">
        <f t="shared" si="639"/>
        <v>0</v>
      </c>
      <c r="AG270" s="52">
        <f t="shared" si="639"/>
        <v>0</v>
      </c>
      <c r="AH270" s="52">
        <f t="shared" si="639"/>
        <v>0</v>
      </c>
      <c r="AJ270" s="52">
        <f t="shared" si="640"/>
        <v>0</v>
      </c>
      <c r="AK270" s="52">
        <f t="shared" si="640"/>
        <v>0</v>
      </c>
      <c r="AL270" s="52">
        <f t="shared" si="640"/>
        <v>0</v>
      </c>
      <c r="AM270" s="52">
        <f t="shared" si="640"/>
        <v>0</v>
      </c>
      <c r="AO270" s="31">
        <v>1</v>
      </c>
    </row>
    <row r="271" spans="2:41" ht="69.599999999999994" x14ac:dyDescent="0.35">
      <c r="B271" s="223">
        <v>266</v>
      </c>
      <c r="C271" s="54" t="s">
        <v>592</v>
      </c>
      <c r="D271" s="50" t="s">
        <v>593</v>
      </c>
      <c r="E271" s="51" t="s">
        <v>167</v>
      </c>
      <c r="F271" s="54" t="s">
        <v>594</v>
      </c>
      <c r="H271" s="226"/>
      <c r="I271" s="226"/>
      <c r="J271" s="226"/>
      <c r="K271" s="226"/>
      <c r="L271" s="102">
        <f>IF(T271=0,0,(IF(T271&lt;='Paramètres '!$B$5,0,ROUND(('Paramètres '!C$9*(MIN(T271,'Paramètres '!$B$10)-MIN(T271,'Paramètres '!$B$9))+'Paramètres '!C$10*(MIN(T271,'Paramètres '!$B$11)-MIN(T271,'Paramètres '!$B$10))+'Paramètres '!C$11*(MIN(T271,'Paramètres '!$B$12)-MIN(T271,'Paramètres '!$B$11))+'Paramètres '!C$12*(T271-MIN(T271,'Paramètres '!$B$12))),3))*H271/T271))</f>
        <v>0</v>
      </c>
      <c r="M271" s="102">
        <f>IF(U271=0,0,(IF(U271&lt;='Paramètres '!$B$5,0,ROUND(('Paramètres '!D$9*(MIN(U271,'Paramètres '!$B$10)-MIN(U271,'Paramètres '!$B$9))+'Paramètres '!D$10*(MIN(U271,'Paramètres '!$B$11)-MIN(U271,'Paramètres '!$B$10))+'Paramètres '!D$11*(MIN(U271,'Paramètres '!$B$12)-MIN(U271,'Paramètres '!$B$11))+'Paramètres '!D$12*(U271-MIN(U271,'Paramètres '!$B$12))),3))*I271/U271))</f>
        <v>0</v>
      </c>
      <c r="N271" s="102">
        <f>IF(V271=0,0,(IF(V271&lt;='Paramètres '!$B$5,0,ROUND(('Paramètres '!E$9*(MIN(V271,'Paramètres '!$B$10)-MIN(V271,'Paramètres '!$B$9))+'Paramètres '!E$10*(MIN(V271,'Paramètres '!$B$11)-MIN(V271,'Paramètres '!$B$10))+'Paramètres '!E$11*(MIN(V271,'Paramètres '!$B$12)-MIN(V271,'Paramètres '!$B$11))+'Paramètres '!E$12*(V271-MIN(V271,'Paramètres '!$B$12))),3))*J271/V271))</f>
        <v>0</v>
      </c>
      <c r="O271" s="102">
        <f>IF(W271=0,0,(IF(W271&lt;='Paramètres '!$B$5,0,ROUND(('Paramètres '!F$9*(MIN(W271,'Paramètres '!$B$10)-MIN(W271,'Paramètres '!$B$9))+'Paramètres '!F$10*(MIN(W271,'Paramètres '!$B$11)-MIN(W271,'Paramètres '!$B$10))+'Paramètres '!F$11*(MIN(W271,'Paramètres '!$B$12)-MIN(W271,'Paramètres '!$B$11))+'Paramètres '!F$12*(W271-MIN(W271,'Paramètres '!$B$12))),3))*K271/W271))</f>
        <v>0</v>
      </c>
      <c r="P271" s="227"/>
      <c r="Q271" s="227"/>
      <c r="R271" s="227"/>
      <c r="S271" s="227"/>
      <c r="T271" s="102">
        <f t="shared" si="636"/>
        <v>0</v>
      </c>
      <c r="U271" s="102">
        <f t="shared" si="636"/>
        <v>0</v>
      </c>
      <c r="V271" s="102">
        <f t="shared" si="636"/>
        <v>0</v>
      </c>
      <c r="W271" s="102">
        <f t="shared" si="636"/>
        <v>0</v>
      </c>
      <c r="X271" s="104">
        <f t="shared" si="641"/>
        <v>0</v>
      </c>
      <c r="Z271" s="52">
        <f t="shared" si="638"/>
        <v>0</v>
      </c>
      <c r="AA271" s="52">
        <f t="shared" si="638"/>
        <v>0</v>
      </c>
      <c r="AB271" s="52">
        <f t="shared" si="638"/>
        <v>0</v>
      </c>
      <c r="AC271" s="52">
        <f t="shared" si="638"/>
        <v>0</v>
      </c>
      <c r="AE271" s="52">
        <f t="shared" si="639"/>
        <v>0</v>
      </c>
      <c r="AF271" s="52">
        <f t="shared" si="639"/>
        <v>0</v>
      </c>
      <c r="AG271" s="52">
        <f t="shared" si="639"/>
        <v>0</v>
      </c>
      <c r="AH271" s="52">
        <f t="shared" si="639"/>
        <v>0</v>
      </c>
      <c r="AJ271" s="52">
        <f t="shared" si="640"/>
        <v>0</v>
      </c>
      <c r="AK271" s="52">
        <f t="shared" si="640"/>
        <v>0</v>
      </c>
      <c r="AL271" s="52">
        <f t="shared" si="640"/>
        <v>0</v>
      </c>
      <c r="AM271" s="52">
        <f t="shared" si="640"/>
        <v>0</v>
      </c>
      <c r="AO271" s="31">
        <v>1</v>
      </c>
    </row>
    <row r="272" spans="2:41" ht="52.8" thickBot="1" x14ac:dyDescent="0.4">
      <c r="B272" s="232">
        <v>267</v>
      </c>
      <c r="C272" s="233" t="s">
        <v>595</v>
      </c>
      <c r="D272" s="157" t="s">
        <v>596</v>
      </c>
      <c r="E272" s="158" t="s">
        <v>187</v>
      </c>
      <c r="F272" s="156" t="s">
        <v>597</v>
      </c>
      <c r="H272" s="234"/>
      <c r="I272" s="234"/>
      <c r="J272" s="234"/>
      <c r="K272" s="234"/>
      <c r="L272" s="161">
        <f>IF(T272=0,0,(IF(T272&lt;='Paramètres '!$B$5,0,ROUND(('Paramètres '!C$9*(MIN(T272,'Paramètres '!$B$10)-MIN(T272,'Paramètres '!$B$9))+'Paramètres '!C$10*(MIN(T272,'Paramètres '!$B$11)-MIN(T272,'Paramètres '!$B$10))+'Paramètres '!C$11*(MIN(T272,'Paramètres '!$B$12)-MIN(T272,'Paramètres '!$B$11))+'Paramètres '!C$12*(T272-MIN(T272,'Paramètres '!$B$12))),3))*H272/T272))</f>
        <v>0</v>
      </c>
      <c r="M272" s="161">
        <f>IF(U272=0,0,(IF(U272&lt;='Paramètres '!$B$5,0,ROUND(('Paramètres '!D$9*(MIN(U272,'Paramètres '!$B$10)-MIN(U272,'Paramètres '!$B$9))+'Paramètres '!D$10*(MIN(U272,'Paramètres '!$B$11)-MIN(U272,'Paramètres '!$B$10))+'Paramètres '!D$11*(MIN(U272,'Paramètres '!$B$12)-MIN(U272,'Paramètres '!$B$11))+'Paramètres '!D$12*(U272-MIN(U272,'Paramètres '!$B$12))),3))*I272/U272))</f>
        <v>0</v>
      </c>
      <c r="N272" s="161">
        <f>IF(V272=0,0,(IF(V272&lt;='Paramètres '!$B$5,0,ROUND(('Paramètres '!E$9*(MIN(V272,'Paramètres '!$B$10)-MIN(V272,'Paramètres '!$B$9))+'Paramètres '!E$10*(MIN(V272,'Paramètres '!$B$11)-MIN(V272,'Paramètres '!$B$10))+'Paramètres '!E$11*(MIN(V272,'Paramètres '!$B$12)-MIN(V272,'Paramètres '!$B$11))+'Paramètres '!E$12*(V272-MIN(V272,'Paramètres '!$B$12))),3))*J272/V272))</f>
        <v>0</v>
      </c>
      <c r="O272" s="161">
        <f>IF(W272=0,0,(IF(W272&lt;='Paramètres '!$B$5,0,ROUND(('Paramètres '!F$9*(MIN(W272,'Paramètres '!$B$10)-MIN(W272,'Paramètres '!$B$9))+'Paramètres '!F$10*(MIN(W272,'Paramètres '!$B$11)-MIN(W272,'Paramètres '!$B$10))+'Paramètres '!F$11*(MIN(W272,'Paramètres '!$B$12)-MIN(W272,'Paramètres '!$B$11))+'Paramètres '!F$12*(W272-MIN(W272,'Paramètres '!$B$12))),3))*K272/W272))</f>
        <v>0</v>
      </c>
      <c r="P272" s="235"/>
      <c r="Q272" s="235"/>
      <c r="R272" s="235"/>
      <c r="S272" s="235"/>
      <c r="T272" s="241">
        <f t="shared" si="636"/>
        <v>0</v>
      </c>
      <c r="U272" s="241">
        <f t="shared" si="636"/>
        <v>0</v>
      </c>
      <c r="V272" s="241">
        <f t="shared" si="636"/>
        <v>0</v>
      </c>
      <c r="W272" s="241">
        <f t="shared" si="636"/>
        <v>0</v>
      </c>
      <c r="X272" s="163">
        <f t="shared" si="641"/>
        <v>0</v>
      </c>
      <c r="Z272" s="52">
        <f t="shared" si="638"/>
        <v>0</v>
      </c>
      <c r="AA272" s="52">
        <f t="shared" si="638"/>
        <v>0</v>
      </c>
      <c r="AB272" s="52">
        <f t="shared" si="638"/>
        <v>0</v>
      </c>
      <c r="AC272" s="52">
        <f t="shared" si="638"/>
        <v>0</v>
      </c>
      <c r="AE272" s="52">
        <f t="shared" si="639"/>
        <v>0</v>
      </c>
      <c r="AF272" s="52">
        <f t="shared" si="639"/>
        <v>0</v>
      </c>
      <c r="AG272" s="52">
        <f t="shared" si="639"/>
        <v>0</v>
      </c>
      <c r="AH272" s="52">
        <f t="shared" si="639"/>
        <v>0</v>
      </c>
      <c r="AJ272" s="52">
        <f t="shared" si="640"/>
        <v>0</v>
      </c>
      <c r="AK272" s="52">
        <f t="shared" si="640"/>
        <v>0</v>
      </c>
      <c r="AL272" s="52">
        <f t="shared" si="640"/>
        <v>0</v>
      </c>
      <c r="AM272" s="52">
        <f t="shared" si="640"/>
        <v>0</v>
      </c>
      <c r="AO272" s="31">
        <v>1</v>
      </c>
    </row>
    <row r="273" spans="2:41" ht="87" x14ac:dyDescent="0.35">
      <c r="B273" s="218">
        <v>268</v>
      </c>
      <c r="C273" s="146" t="s">
        <v>598</v>
      </c>
      <c r="D273" s="147" t="s">
        <v>599</v>
      </c>
      <c r="E273" s="148" t="s">
        <v>167</v>
      </c>
      <c r="F273" s="146" t="s">
        <v>600</v>
      </c>
      <c r="G273" s="236"/>
      <c r="H273" s="237"/>
      <c r="I273" s="237"/>
      <c r="J273" s="237"/>
      <c r="K273" s="237"/>
      <c r="L273" s="192"/>
      <c r="M273" s="192"/>
      <c r="N273" s="192"/>
      <c r="O273" s="192"/>
      <c r="P273" s="193"/>
      <c r="Q273" s="193"/>
      <c r="R273" s="193"/>
      <c r="S273" s="193"/>
      <c r="T273" s="191">
        <f t="shared" si="636"/>
        <v>0</v>
      </c>
      <c r="U273" s="191">
        <f t="shared" si="636"/>
        <v>0</v>
      </c>
      <c r="V273" s="191">
        <f t="shared" si="636"/>
        <v>0</v>
      </c>
      <c r="W273" s="191">
        <f t="shared" si="636"/>
        <v>0</v>
      </c>
      <c r="X273" s="154"/>
      <c r="Z273" s="52">
        <f t="shared" si="638"/>
        <v>0</v>
      </c>
      <c r="AA273" s="52">
        <f t="shared" si="638"/>
        <v>0</v>
      </c>
      <c r="AB273" s="52">
        <f t="shared" si="638"/>
        <v>0</v>
      </c>
      <c r="AC273" s="52">
        <f t="shared" si="638"/>
        <v>0</v>
      </c>
      <c r="AE273" s="52">
        <f t="shared" si="639"/>
        <v>0</v>
      </c>
      <c r="AF273" s="52">
        <f t="shared" si="639"/>
        <v>0</v>
      </c>
      <c r="AG273" s="52">
        <f t="shared" si="639"/>
        <v>0</v>
      </c>
      <c r="AH273" s="52">
        <f t="shared" si="639"/>
        <v>0</v>
      </c>
      <c r="AJ273" s="52">
        <f t="shared" si="640"/>
        <v>0</v>
      </c>
      <c r="AK273" s="52">
        <f t="shared" si="640"/>
        <v>0</v>
      </c>
      <c r="AL273" s="52">
        <f t="shared" si="640"/>
        <v>0</v>
      </c>
      <c r="AM273" s="52">
        <f t="shared" si="640"/>
        <v>0</v>
      </c>
      <c r="AO273" s="31">
        <v>1</v>
      </c>
    </row>
    <row r="274" spans="2:41" ht="69.599999999999994" x14ac:dyDescent="0.35">
      <c r="B274" s="240">
        <v>269</v>
      </c>
      <c r="C274" s="54" t="s">
        <v>598</v>
      </c>
      <c r="D274" s="50" t="s">
        <v>599</v>
      </c>
      <c r="E274" s="51" t="s">
        <v>167</v>
      </c>
      <c r="F274" s="54" t="s">
        <v>601</v>
      </c>
      <c r="H274" s="226"/>
      <c r="I274" s="226"/>
      <c r="J274" s="238"/>
      <c r="K274" s="238"/>
      <c r="L274" s="105"/>
      <c r="M274" s="105"/>
      <c r="N274" s="105"/>
      <c r="O274" s="105"/>
      <c r="P274" s="227"/>
      <c r="Q274" s="227"/>
      <c r="R274" s="227"/>
      <c r="S274" s="227"/>
      <c r="T274" s="102">
        <f t="shared" si="636"/>
        <v>0</v>
      </c>
      <c r="U274" s="102">
        <f t="shared" si="636"/>
        <v>0</v>
      </c>
      <c r="V274" s="102">
        <f>ROUND(R274+J274,3)</f>
        <v>0</v>
      </c>
      <c r="W274" s="102">
        <f>ROUND(S274+K274,3)</f>
        <v>0</v>
      </c>
      <c r="X274" s="155"/>
      <c r="Z274" s="52">
        <f t="shared" si="638"/>
        <v>0</v>
      </c>
      <c r="AA274" s="52">
        <f t="shared" si="638"/>
        <v>0</v>
      </c>
      <c r="AB274" s="52">
        <f>IF(AND(J274&gt;0,R274=0),N274,0)</f>
        <v>0</v>
      </c>
      <c r="AC274" s="52">
        <f>IF(AND(K274&gt;0,S274=0),O274,0)</f>
        <v>0</v>
      </c>
      <c r="AE274" s="52">
        <f t="shared" si="639"/>
        <v>0</v>
      </c>
      <c r="AF274" s="52">
        <f t="shared" si="639"/>
        <v>0</v>
      </c>
      <c r="AG274" s="52">
        <f>IF(AND(J274&gt;0,R274&gt;0),N274,0)</f>
        <v>0</v>
      </c>
      <c r="AH274" s="52">
        <f>IF(AND(K274&gt;0,S274&gt;0),O274,0)</f>
        <v>0</v>
      </c>
      <c r="AJ274" s="52">
        <f t="shared" si="640"/>
        <v>0</v>
      </c>
      <c r="AK274" s="52">
        <f t="shared" si="640"/>
        <v>0</v>
      </c>
      <c r="AL274" s="52">
        <f t="shared" si="640"/>
        <v>0</v>
      </c>
      <c r="AM274" s="52">
        <f t="shared" si="640"/>
        <v>0</v>
      </c>
      <c r="AO274" s="31">
        <v>1</v>
      </c>
    </row>
    <row r="275" spans="2:41" ht="20.399999999999999" x14ac:dyDescent="0.35">
      <c r="B275" s="240">
        <v>270</v>
      </c>
      <c r="C275" s="54"/>
      <c r="D275" s="54"/>
      <c r="E275" s="54"/>
      <c r="F275" s="54"/>
      <c r="H275" s="226"/>
      <c r="I275" s="226"/>
      <c r="J275" s="226"/>
      <c r="K275" s="226"/>
      <c r="L275" s="102"/>
      <c r="M275" s="102"/>
      <c r="N275" s="102"/>
      <c r="O275" s="102"/>
      <c r="P275" s="227"/>
      <c r="Q275" s="227"/>
      <c r="R275" s="227"/>
      <c r="S275" s="227"/>
      <c r="T275" s="102">
        <f t="shared" si="636"/>
        <v>0</v>
      </c>
      <c r="U275" s="102">
        <f t="shared" si="636"/>
        <v>0</v>
      </c>
      <c r="V275" s="102">
        <f t="shared" si="636"/>
        <v>0</v>
      </c>
      <c r="W275" s="102">
        <f t="shared" si="636"/>
        <v>0</v>
      </c>
      <c r="X275" s="155"/>
      <c r="Z275" s="52">
        <f t="shared" si="638"/>
        <v>0</v>
      </c>
      <c r="AA275" s="52">
        <f t="shared" si="638"/>
        <v>0</v>
      </c>
      <c r="AB275" s="52">
        <f t="shared" si="638"/>
        <v>0</v>
      </c>
      <c r="AC275" s="52">
        <f t="shared" si="638"/>
        <v>0</v>
      </c>
      <c r="AE275" s="52">
        <f t="shared" si="639"/>
        <v>0</v>
      </c>
      <c r="AF275" s="52">
        <f t="shared" si="639"/>
        <v>0</v>
      </c>
      <c r="AG275" s="52">
        <f t="shared" si="639"/>
        <v>0</v>
      </c>
      <c r="AH275" s="52">
        <f t="shared" si="639"/>
        <v>0</v>
      </c>
      <c r="AJ275" s="52">
        <f t="shared" si="640"/>
        <v>0</v>
      </c>
      <c r="AK275" s="52">
        <f t="shared" si="640"/>
        <v>0</v>
      </c>
      <c r="AL275" s="52">
        <f t="shared" si="640"/>
        <v>0</v>
      </c>
      <c r="AM275" s="52">
        <f t="shared" si="640"/>
        <v>0</v>
      </c>
      <c r="AO275" s="31">
        <v>0</v>
      </c>
    </row>
    <row r="276" spans="2:41" ht="20.399999999999999" x14ac:dyDescent="0.35">
      <c r="B276" s="240">
        <v>271</v>
      </c>
      <c r="C276" s="54"/>
      <c r="D276" s="54"/>
      <c r="E276" s="54"/>
      <c r="F276" s="54"/>
      <c r="H276" s="226"/>
      <c r="I276" s="226"/>
      <c r="J276" s="226"/>
      <c r="K276" s="226"/>
      <c r="L276" s="102"/>
      <c r="M276" s="102"/>
      <c r="N276" s="102"/>
      <c r="O276" s="102"/>
      <c r="P276" s="227"/>
      <c r="Q276" s="227"/>
      <c r="R276" s="227"/>
      <c r="S276" s="227"/>
      <c r="T276" s="102">
        <f t="shared" si="636"/>
        <v>0</v>
      </c>
      <c r="U276" s="102">
        <f t="shared" si="636"/>
        <v>0</v>
      </c>
      <c r="V276" s="102">
        <f t="shared" si="636"/>
        <v>0</v>
      </c>
      <c r="W276" s="102">
        <f t="shared" si="636"/>
        <v>0</v>
      </c>
      <c r="X276" s="155"/>
      <c r="Z276" s="52">
        <f t="shared" si="638"/>
        <v>0</v>
      </c>
      <c r="AA276" s="52">
        <f t="shared" si="638"/>
        <v>0</v>
      </c>
      <c r="AB276" s="52">
        <f t="shared" si="638"/>
        <v>0</v>
      </c>
      <c r="AC276" s="52">
        <f t="shared" si="638"/>
        <v>0</v>
      </c>
      <c r="AE276" s="52">
        <f t="shared" si="639"/>
        <v>0</v>
      </c>
      <c r="AF276" s="52">
        <f t="shared" si="639"/>
        <v>0</v>
      </c>
      <c r="AG276" s="52">
        <f t="shared" si="639"/>
        <v>0</v>
      </c>
      <c r="AH276" s="52">
        <f t="shared" si="639"/>
        <v>0</v>
      </c>
      <c r="AJ276" s="52">
        <f t="shared" si="640"/>
        <v>0</v>
      </c>
      <c r="AK276" s="52">
        <f t="shared" si="640"/>
        <v>0</v>
      </c>
      <c r="AL276" s="52">
        <f t="shared" si="640"/>
        <v>0</v>
      </c>
      <c r="AM276" s="52">
        <f t="shared" si="640"/>
        <v>0</v>
      </c>
      <c r="AO276" s="31">
        <v>0</v>
      </c>
    </row>
    <row r="277" spans="2:41" ht="21" thickBot="1" x14ac:dyDescent="0.4">
      <c r="B277" s="240">
        <v>272</v>
      </c>
      <c r="C277" s="54"/>
      <c r="D277" s="54"/>
      <c r="E277" s="54"/>
      <c r="F277" s="54"/>
      <c r="H277" s="226"/>
      <c r="I277" s="226"/>
      <c r="J277" s="226"/>
      <c r="K277" s="226"/>
      <c r="L277" s="102"/>
      <c r="M277" s="102"/>
      <c r="N277" s="102"/>
      <c r="O277" s="102"/>
      <c r="P277" s="227"/>
      <c r="Q277" s="227"/>
      <c r="R277" s="227"/>
      <c r="S277" s="227"/>
      <c r="T277" s="102">
        <f t="shared" si="636"/>
        <v>0</v>
      </c>
      <c r="U277" s="102">
        <f t="shared" si="636"/>
        <v>0</v>
      </c>
      <c r="V277" s="102">
        <f t="shared" si="636"/>
        <v>0</v>
      </c>
      <c r="W277" s="102">
        <f t="shared" si="636"/>
        <v>0</v>
      </c>
      <c r="X277" s="155"/>
      <c r="Z277" s="52">
        <f t="shared" si="638"/>
        <v>0</v>
      </c>
      <c r="AA277" s="52">
        <f t="shared" si="638"/>
        <v>0</v>
      </c>
      <c r="AB277" s="52">
        <f t="shared" si="638"/>
        <v>0</v>
      </c>
      <c r="AC277" s="52">
        <f t="shared" si="638"/>
        <v>0</v>
      </c>
      <c r="AE277" s="52">
        <f t="shared" si="639"/>
        <v>0</v>
      </c>
      <c r="AF277" s="52">
        <f t="shared" si="639"/>
        <v>0</v>
      </c>
      <c r="AG277" s="52">
        <f t="shared" si="639"/>
        <v>0</v>
      </c>
      <c r="AH277" s="52">
        <f t="shared" si="639"/>
        <v>0</v>
      </c>
      <c r="AJ277" s="52">
        <f t="shared" si="640"/>
        <v>0</v>
      </c>
      <c r="AK277" s="52">
        <f t="shared" si="640"/>
        <v>0</v>
      </c>
      <c r="AL277" s="52">
        <f t="shared" si="640"/>
        <v>0</v>
      </c>
      <c r="AM277" s="52">
        <f t="shared" si="640"/>
        <v>0</v>
      </c>
      <c r="AO277" s="31">
        <v>0</v>
      </c>
    </row>
    <row r="278" spans="2:41" ht="35.4" thickBot="1" x14ac:dyDescent="0.4">
      <c r="B278" s="207">
        <v>273</v>
      </c>
      <c r="C278" s="208" t="s">
        <v>602</v>
      </c>
      <c r="D278" s="219"/>
      <c r="E278" s="219"/>
      <c r="F278" s="220"/>
      <c r="G278" s="220"/>
      <c r="H278" s="221">
        <f>SUM(H273:H277)</f>
        <v>0</v>
      </c>
      <c r="I278" s="221">
        <f t="shared" ref="I278" si="642">SUM(I273:I277)</f>
        <v>0</v>
      </c>
      <c r="J278" s="221">
        <f>SUM(J273:J277)</f>
        <v>0</v>
      </c>
      <c r="K278" s="221">
        <f>SUM(K273:K277)</f>
        <v>0</v>
      </c>
      <c r="L278" s="213">
        <f>IF(T278=0,0,(IF(T278&lt;='Paramètres '!$B$5,0,ROUND(('Paramètres '!C$9*(MIN(T278,'Paramètres '!$B$10)-MIN(T278,'Paramètres '!$B$9))+'Paramètres '!C$10*(MIN(T278,'Paramètres '!$B$11)-MIN(T278,'Paramètres '!$B$10))+'Paramètres '!C$11*(MIN(T278,'Paramètres '!$B$12)-MIN(T278,'Paramètres '!$B$11))+'Paramètres '!C$12*(T278-MIN(T278,'Paramètres '!$B$12))),3))*H278/T278))</f>
        <v>0</v>
      </c>
      <c r="M278" s="213">
        <f>IF(U278=0,0,(IF(U278&lt;='Paramètres '!$B$5,0,ROUND(('Paramètres '!D$9*(MIN(U278,'Paramètres '!$B$10)-MIN(U278,'Paramètres '!$B$9))+'Paramètres '!D$10*(MIN(U278,'Paramètres '!$B$11)-MIN(U278,'Paramètres '!$B$10))+'Paramètres '!D$11*(MIN(U278,'Paramètres '!$B$12)-MIN(U278,'Paramètres '!$B$11))+'Paramètres '!D$12*(U278-MIN(U278,'Paramètres '!$B$12))),3))*I278/U278))</f>
        <v>0</v>
      </c>
      <c r="N278" s="213">
        <f>IF(V278=0,0,(IF(V278&lt;='Paramètres '!$B$5,0,ROUND(('Paramètres '!E$9*(MIN(V278,'Paramètres '!$B$10)-MIN(V278,'Paramètres '!$B$9))+'Paramètres '!E$10*(MIN(V278,'Paramètres '!$B$11)-MIN(V278,'Paramètres '!$B$10))+'Paramètres '!E$11*(MIN(V278,'Paramètres '!$B$12)-MIN(V278,'Paramètres '!$B$11))+'Paramètres '!E$12*(V278-MIN(V278,'Paramètres '!$B$12))),3))*J278/V278))</f>
        <v>0</v>
      </c>
      <c r="O278" s="213">
        <f>IF(W278=0,0,(IF(W278&lt;='Paramètres '!$B$5,0,ROUND(('Paramètres '!F$9*(MIN(W278,'Paramètres '!$B$10)-MIN(W278,'Paramètres '!$B$9))+'Paramètres '!F$10*(MIN(W278,'Paramètres '!$B$11)-MIN(W278,'Paramètres '!$B$10))+'Paramètres '!F$11*(MIN(W278,'Paramètres '!$B$12)-MIN(W278,'Paramètres '!$B$11))+'Paramètres '!F$12*(W278-MIN(W278,'Paramètres '!$B$12))),3))*K278/W278))</f>
        <v>0</v>
      </c>
      <c r="P278" s="221">
        <f t="shared" ref="P278:Q278" si="643">SUM(P273:P277)</f>
        <v>0</v>
      </c>
      <c r="Q278" s="221">
        <f t="shared" si="643"/>
        <v>0</v>
      </c>
      <c r="R278" s="221">
        <f>SUM(R273:R277)</f>
        <v>0</v>
      </c>
      <c r="S278" s="221">
        <f>SUM(S273:S277)</f>
        <v>0</v>
      </c>
      <c r="T278" s="216">
        <f t="shared" si="636"/>
        <v>0</v>
      </c>
      <c r="U278" s="216">
        <f t="shared" si="636"/>
        <v>0</v>
      </c>
      <c r="V278" s="216">
        <f t="shared" si="636"/>
        <v>0</v>
      </c>
      <c r="W278" s="216">
        <f t="shared" si="636"/>
        <v>0</v>
      </c>
      <c r="X278" s="214">
        <f t="shared" ref="X278" si="644">ROUND(SUM(L278:O278),3)</f>
        <v>0</v>
      </c>
      <c r="Z278" s="52">
        <f t="shared" si="638"/>
        <v>0</v>
      </c>
      <c r="AA278" s="52">
        <f t="shared" si="638"/>
        <v>0</v>
      </c>
      <c r="AB278" s="52">
        <f t="shared" si="638"/>
        <v>0</v>
      </c>
      <c r="AC278" s="52">
        <f t="shared" si="638"/>
        <v>0</v>
      </c>
      <c r="AE278" s="52">
        <f t="shared" si="639"/>
        <v>0</v>
      </c>
      <c r="AF278" s="52">
        <f t="shared" si="639"/>
        <v>0</v>
      </c>
      <c r="AG278" s="52">
        <f t="shared" si="639"/>
        <v>0</v>
      </c>
      <c r="AH278" s="52">
        <f t="shared" si="639"/>
        <v>0</v>
      </c>
      <c r="AJ278" s="52">
        <f t="shared" si="640"/>
        <v>0</v>
      </c>
      <c r="AK278" s="52">
        <f t="shared" si="640"/>
        <v>0</v>
      </c>
      <c r="AL278" s="52">
        <f t="shared" si="640"/>
        <v>0</v>
      </c>
      <c r="AM278" s="52">
        <f t="shared" si="640"/>
        <v>0</v>
      </c>
      <c r="AO278" s="31">
        <v>1</v>
      </c>
    </row>
    <row r="279" spans="2:41" ht="52.2" x14ac:dyDescent="0.35">
      <c r="B279" s="223">
        <v>274</v>
      </c>
      <c r="C279" s="54" t="s">
        <v>603</v>
      </c>
      <c r="D279" s="50" t="s">
        <v>669</v>
      </c>
      <c r="E279" s="51" t="s">
        <v>167</v>
      </c>
      <c r="F279" s="54" t="s">
        <v>604</v>
      </c>
      <c r="H279" s="226"/>
      <c r="I279" s="226"/>
      <c r="J279" s="226"/>
      <c r="K279" s="226"/>
      <c r="L279" s="102">
        <f>IF(T279=0,0,(IF(T279&lt;='Paramètres '!$B$5,0,ROUND(('Paramètres '!C$9*(MIN(T279,'Paramètres '!$B$10)-MIN(T279,'Paramètres '!$B$9))+'Paramètres '!C$10*(MIN(T279,'Paramètres '!$B$11)-MIN(T279,'Paramètres '!$B$10))+'Paramètres '!C$11*(MIN(T279,'Paramètres '!$B$12)-MIN(T279,'Paramètres '!$B$11))+'Paramètres '!C$12*(T279-MIN(T279,'Paramètres '!$B$12))),3))*H279/T279))</f>
        <v>0</v>
      </c>
      <c r="M279" s="102">
        <f>IF(U279=0,0,(IF(U279&lt;='Paramètres '!$B$5,0,ROUND(('Paramètres '!D$9*(MIN(U279,'Paramètres '!$B$10)-MIN(U279,'Paramètres '!$B$9))+'Paramètres '!D$10*(MIN(U279,'Paramètres '!$B$11)-MIN(U279,'Paramètres '!$B$10))+'Paramètres '!D$11*(MIN(U279,'Paramètres '!$B$12)-MIN(U279,'Paramètres '!$B$11))+'Paramètres '!D$12*(U279-MIN(U279,'Paramètres '!$B$12))),3))*I279/U279))</f>
        <v>0</v>
      </c>
      <c r="N279" s="102">
        <f>IF(V279=0,0,(IF(V279&lt;='Paramètres '!$B$5,0,ROUND(('Paramètres '!E$9*(MIN(V279,'Paramètres '!$B$10)-MIN(V279,'Paramètres '!$B$9))+'Paramètres '!E$10*(MIN(V279,'Paramètres '!$B$11)-MIN(V279,'Paramètres '!$B$10))+'Paramètres '!E$11*(MIN(V279,'Paramètres '!$B$12)-MIN(V279,'Paramètres '!$B$11))+'Paramètres '!E$12*(V279-MIN(V279,'Paramètres '!$B$12))),3))*J279/V279))</f>
        <v>0</v>
      </c>
      <c r="O279" s="102">
        <f>IF(W279=0,0,(IF(W279&lt;='Paramètres '!$B$5,0,ROUND(('Paramètres '!F$9*(MIN(W279,'Paramètres '!$B$10)-MIN(W279,'Paramètres '!$B$9))+'Paramètres '!F$10*(MIN(W279,'Paramètres '!$B$11)-MIN(W279,'Paramètres '!$B$10))+'Paramètres '!F$11*(MIN(W279,'Paramètres '!$B$12)-MIN(W279,'Paramètres '!$B$11))+'Paramètres '!F$12*(W279-MIN(W279,'Paramètres '!$B$12))),3))*K279/W279))</f>
        <v>0</v>
      </c>
      <c r="P279" s="227"/>
      <c r="Q279" s="227"/>
      <c r="R279" s="227"/>
      <c r="S279" s="227"/>
      <c r="T279" s="191">
        <f t="shared" si="636"/>
        <v>0</v>
      </c>
      <c r="U279" s="170">
        <f t="shared" si="636"/>
        <v>0</v>
      </c>
      <c r="V279" s="170">
        <f t="shared" si="636"/>
        <v>0</v>
      </c>
      <c r="W279" s="170">
        <f t="shared" si="636"/>
        <v>0</v>
      </c>
      <c r="X279" s="104">
        <f t="shared" si="641"/>
        <v>0</v>
      </c>
      <c r="Z279" s="52">
        <f t="shared" si="638"/>
        <v>0</v>
      </c>
      <c r="AA279" s="52">
        <f t="shared" si="638"/>
        <v>0</v>
      </c>
      <c r="AB279" s="52">
        <f t="shared" si="638"/>
        <v>0</v>
      </c>
      <c r="AC279" s="52">
        <f t="shared" si="638"/>
        <v>0</v>
      </c>
      <c r="AE279" s="52">
        <f t="shared" si="639"/>
        <v>0</v>
      </c>
      <c r="AF279" s="52">
        <f t="shared" si="639"/>
        <v>0</v>
      </c>
      <c r="AG279" s="52">
        <f t="shared" si="639"/>
        <v>0</v>
      </c>
      <c r="AH279" s="52">
        <f t="shared" si="639"/>
        <v>0</v>
      </c>
      <c r="AJ279" s="52">
        <f t="shared" ref="AJ279:AM294" si="645">Z279+AE279</f>
        <v>0</v>
      </c>
      <c r="AK279" s="52">
        <f t="shared" si="645"/>
        <v>0</v>
      </c>
      <c r="AL279" s="52">
        <f t="shared" si="645"/>
        <v>0</v>
      </c>
      <c r="AM279" s="52">
        <f t="shared" si="645"/>
        <v>0</v>
      </c>
      <c r="AO279" s="31">
        <v>1</v>
      </c>
    </row>
    <row r="280" spans="2:41" ht="52.2" x14ac:dyDescent="0.35">
      <c r="B280" s="223">
        <v>275</v>
      </c>
      <c r="C280" s="54" t="s">
        <v>605</v>
      </c>
      <c r="D280" s="51" t="s">
        <v>606</v>
      </c>
      <c r="E280" s="51" t="s">
        <v>607</v>
      </c>
      <c r="F280" s="54" t="s">
        <v>608</v>
      </c>
      <c r="H280" s="226"/>
      <c r="I280" s="226"/>
      <c r="J280" s="226"/>
      <c r="K280" s="226"/>
      <c r="L280" s="102">
        <f>IF(T280=0,0,(IF(T280&lt;='Paramètres '!$B$5,0,ROUND(('Paramètres '!C$9*(MIN(T280,'Paramètres '!$B$10)-MIN(T280,'Paramètres '!$B$9))+'Paramètres '!C$10*(MIN(T280,'Paramètres '!$B$11)-MIN(T280,'Paramètres '!$B$10))+'Paramètres '!C$11*(MIN(T280,'Paramètres '!$B$12)-MIN(T280,'Paramètres '!$B$11))+'Paramètres '!C$12*(T280-MIN(T280,'Paramètres '!$B$12))),3))*H280/T280))</f>
        <v>0</v>
      </c>
      <c r="M280" s="102">
        <f>IF(U280=0,0,(IF(U280&lt;='Paramètres '!$B$5,0,ROUND(('Paramètres '!D$9*(MIN(U280,'Paramètres '!$B$10)-MIN(U280,'Paramètres '!$B$9))+'Paramètres '!D$10*(MIN(U280,'Paramètres '!$B$11)-MIN(U280,'Paramètres '!$B$10))+'Paramètres '!D$11*(MIN(U280,'Paramètres '!$B$12)-MIN(U280,'Paramètres '!$B$11))+'Paramètres '!D$12*(U280-MIN(U280,'Paramètres '!$B$12))),3))*I280/U280))</f>
        <v>0</v>
      </c>
      <c r="N280" s="102">
        <f>IF(V280=0,0,(IF(V280&lt;='Paramètres '!$B$5,0,ROUND(('Paramètres '!E$9*(MIN(V280,'Paramètres '!$B$10)-MIN(V280,'Paramètres '!$B$9))+'Paramètres '!E$10*(MIN(V280,'Paramètres '!$B$11)-MIN(V280,'Paramètres '!$B$10))+'Paramètres '!E$11*(MIN(V280,'Paramètres '!$B$12)-MIN(V280,'Paramètres '!$B$11))+'Paramètres '!E$12*(V280-MIN(V280,'Paramètres '!$B$12))),3))*J280/V280))</f>
        <v>0</v>
      </c>
      <c r="O280" s="102">
        <f>IF(W280=0,0,(IF(W280&lt;='Paramètres '!$B$5,0,ROUND(('Paramètres '!F$9*(MIN(W280,'Paramètres '!$B$10)-MIN(W280,'Paramètres '!$B$9))+'Paramètres '!F$10*(MIN(W280,'Paramètres '!$B$11)-MIN(W280,'Paramètres '!$B$10))+'Paramètres '!F$11*(MIN(W280,'Paramètres '!$B$12)-MIN(W280,'Paramètres '!$B$11))+'Paramètres '!F$12*(W280-MIN(W280,'Paramètres '!$B$12))),3))*K280/W280))</f>
        <v>0</v>
      </c>
      <c r="P280" s="227"/>
      <c r="Q280" s="227"/>
      <c r="R280" s="227"/>
      <c r="S280" s="227"/>
      <c r="T280" s="102">
        <f t="shared" si="636"/>
        <v>0</v>
      </c>
      <c r="U280" s="102">
        <f t="shared" si="636"/>
        <v>0</v>
      </c>
      <c r="V280" s="102">
        <f t="shared" si="636"/>
        <v>0</v>
      </c>
      <c r="W280" s="102">
        <f t="shared" si="636"/>
        <v>0</v>
      </c>
      <c r="X280" s="104">
        <f t="shared" si="641"/>
        <v>0</v>
      </c>
      <c r="Z280" s="52">
        <f t="shared" si="638"/>
        <v>0</v>
      </c>
      <c r="AA280" s="52">
        <f t="shared" si="638"/>
        <v>0</v>
      </c>
      <c r="AB280" s="52">
        <f t="shared" si="638"/>
        <v>0</v>
      </c>
      <c r="AC280" s="52">
        <f t="shared" si="638"/>
        <v>0</v>
      </c>
      <c r="AE280" s="52">
        <f t="shared" si="639"/>
        <v>0</v>
      </c>
      <c r="AF280" s="52">
        <f t="shared" si="639"/>
        <v>0</v>
      </c>
      <c r="AG280" s="52">
        <f t="shared" si="639"/>
        <v>0</v>
      </c>
      <c r="AH280" s="52">
        <f t="shared" si="639"/>
        <v>0</v>
      </c>
      <c r="AJ280" s="52">
        <f t="shared" si="645"/>
        <v>0</v>
      </c>
      <c r="AK280" s="52">
        <f t="shared" si="645"/>
        <v>0</v>
      </c>
      <c r="AL280" s="52">
        <f t="shared" si="645"/>
        <v>0</v>
      </c>
      <c r="AM280" s="52">
        <f t="shared" si="645"/>
        <v>0</v>
      </c>
      <c r="AO280" s="31">
        <v>1</v>
      </c>
    </row>
    <row r="281" spans="2:41" ht="34.799999999999997" x14ac:dyDescent="0.35">
      <c r="B281" s="223">
        <v>276</v>
      </c>
      <c r="C281" s="54" t="s">
        <v>609</v>
      </c>
      <c r="D281" s="50" t="s">
        <v>610</v>
      </c>
      <c r="E281" s="51" t="s">
        <v>239</v>
      </c>
      <c r="F281" s="54" t="s">
        <v>611</v>
      </c>
      <c r="H281" s="226"/>
      <c r="I281" s="226"/>
      <c r="J281" s="226"/>
      <c r="K281" s="226"/>
      <c r="L281" s="102">
        <f>IF(T281=0,0,(IF(T281&lt;='Paramètres '!$B$5,0,ROUND(('Paramètres '!C$9*(MIN(T281,'Paramètres '!$B$10)-MIN(T281,'Paramètres '!$B$9))+'Paramètres '!C$10*(MIN(T281,'Paramètres '!$B$11)-MIN(T281,'Paramètres '!$B$10))+'Paramètres '!C$11*(MIN(T281,'Paramètres '!$B$12)-MIN(T281,'Paramètres '!$B$11))+'Paramètres '!C$12*(T281-MIN(T281,'Paramètres '!$B$12))),3))*H281/T281))</f>
        <v>0</v>
      </c>
      <c r="M281" s="102">
        <f>IF(U281=0,0,(IF(U281&lt;='Paramètres '!$B$5,0,ROUND(('Paramètres '!D$9*(MIN(U281,'Paramètres '!$B$10)-MIN(U281,'Paramètres '!$B$9))+'Paramètres '!D$10*(MIN(U281,'Paramètres '!$B$11)-MIN(U281,'Paramètres '!$B$10))+'Paramètres '!D$11*(MIN(U281,'Paramètres '!$B$12)-MIN(U281,'Paramètres '!$B$11))+'Paramètres '!D$12*(U281-MIN(U281,'Paramètres '!$B$12))),3))*I281/U281))</f>
        <v>0</v>
      </c>
      <c r="N281" s="102">
        <f>IF(V281=0,0,(IF(V281&lt;='Paramètres '!$B$5,0,ROUND(('Paramètres '!E$9*(MIN(V281,'Paramètres '!$B$10)-MIN(V281,'Paramètres '!$B$9))+'Paramètres '!E$10*(MIN(V281,'Paramètres '!$B$11)-MIN(V281,'Paramètres '!$B$10))+'Paramètres '!E$11*(MIN(V281,'Paramètres '!$B$12)-MIN(V281,'Paramètres '!$B$11))+'Paramètres '!E$12*(V281-MIN(V281,'Paramètres '!$B$12))),3))*J281/V281))</f>
        <v>0</v>
      </c>
      <c r="O281" s="102">
        <f>IF(W281=0,0,(IF(W281&lt;='Paramètres '!$B$5,0,ROUND(('Paramètres '!F$9*(MIN(W281,'Paramètres '!$B$10)-MIN(W281,'Paramètres '!$B$9))+'Paramètres '!F$10*(MIN(W281,'Paramètres '!$B$11)-MIN(W281,'Paramètres '!$B$10))+'Paramètres '!F$11*(MIN(W281,'Paramètres '!$B$12)-MIN(W281,'Paramètres '!$B$11))+'Paramètres '!F$12*(W281-MIN(W281,'Paramètres '!$B$12))),3))*K281/W281))</f>
        <v>0</v>
      </c>
      <c r="P281" s="227"/>
      <c r="Q281" s="227"/>
      <c r="R281" s="227"/>
      <c r="S281" s="227"/>
      <c r="T281" s="102">
        <f t="shared" si="636"/>
        <v>0</v>
      </c>
      <c r="U281" s="102">
        <f t="shared" si="636"/>
        <v>0</v>
      </c>
      <c r="V281" s="102">
        <f t="shared" si="636"/>
        <v>0</v>
      </c>
      <c r="W281" s="102">
        <f t="shared" si="636"/>
        <v>0</v>
      </c>
      <c r="X281" s="104">
        <f t="shared" si="641"/>
        <v>0</v>
      </c>
      <c r="Z281" s="52">
        <f t="shared" si="638"/>
        <v>0</v>
      </c>
      <c r="AA281" s="52">
        <f t="shared" si="638"/>
        <v>0</v>
      </c>
      <c r="AB281" s="52">
        <f t="shared" si="638"/>
        <v>0</v>
      </c>
      <c r="AC281" s="52">
        <f t="shared" si="638"/>
        <v>0</v>
      </c>
      <c r="AE281" s="52">
        <f t="shared" si="639"/>
        <v>0</v>
      </c>
      <c r="AF281" s="52">
        <f t="shared" si="639"/>
        <v>0</v>
      </c>
      <c r="AG281" s="52">
        <f t="shared" si="639"/>
        <v>0</v>
      </c>
      <c r="AH281" s="52">
        <f t="shared" si="639"/>
        <v>0</v>
      </c>
      <c r="AJ281" s="52">
        <f t="shared" si="645"/>
        <v>0</v>
      </c>
      <c r="AK281" s="52">
        <f t="shared" si="645"/>
        <v>0</v>
      </c>
      <c r="AL281" s="52">
        <f t="shared" si="645"/>
        <v>0</v>
      </c>
      <c r="AM281" s="52">
        <f t="shared" si="645"/>
        <v>0</v>
      </c>
      <c r="AO281" s="31">
        <v>1</v>
      </c>
    </row>
    <row r="282" spans="2:41" ht="52.2" x14ac:dyDescent="0.35">
      <c r="B282" s="223">
        <v>277</v>
      </c>
      <c r="C282" s="239" t="s">
        <v>612</v>
      </c>
      <c r="D282" s="50" t="s">
        <v>613</v>
      </c>
      <c r="E282" s="51" t="s">
        <v>187</v>
      </c>
      <c r="F282" s="54" t="s">
        <v>614</v>
      </c>
      <c r="H282" s="226"/>
      <c r="I282" s="226"/>
      <c r="J282" s="226"/>
      <c r="K282" s="226"/>
      <c r="L282" s="102">
        <f>IF(T282=0,0,(IF(T282&lt;='Paramètres '!$B$5,0,ROUND(('Paramètres '!C$9*(MIN(T282,'Paramètres '!$B$10)-MIN(T282,'Paramètres '!$B$9))+'Paramètres '!C$10*(MIN(T282,'Paramètres '!$B$11)-MIN(T282,'Paramètres '!$B$10))+'Paramètres '!C$11*(MIN(T282,'Paramètres '!$B$12)-MIN(T282,'Paramètres '!$B$11))+'Paramètres '!C$12*(T282-MIN(T282,'Paramètres '!$B$12))),3))*H282/T282))</f>
        <v>0</v>
      </c>
      <c r="M282" s="102">
        <f>IF(U282=0,0,(IF(U282&lt;='Paramètres '!$B$5,0,ROUND(('Paramètres '!D$9*(MIN(U282,'Paramètres '!$B$10)-MIN(U282,'Paramètres '!$B$9))+'Paramètres '!D$10*(MIN(U282,'Paramètres '!$B$11)-MIN(U282,'Paramètres '!$B$10))+'Paramètres '!D$11*(MIN(U282,'Paramètres '!$B$12)-MIN(U282,'Paramètres '!$B$11))+'Paramètres '!D$12*(U282-MIN(U282,'Paramètres '!$B$12))),3))*I282/U282))</f>
        <v>0</v>
      </c>
      <c r="N282" s="102">
        <f>IF(V282=0,0,(IF(V282&lt;='Paramètres '!$B$5,0,ROUND(('Paramètres '!E$9*(MIN(V282,'Paramètres '!$B$10)-MIN(V282,'Paramètres '!$B$9))+'Paramètres '!E$10*(MIN(V282,'Paramètres '!$B$11)-MIN(V282,'Paramètres '!$B$10))+'Paramètres '!E$11*(MIN(V282,'Paramètres '!$B$12)-MIN(V282,'Paramètres '!$B$11))+'Paramètres '!E$12*(V282-MIN(V282,'Paramètres '!$B$12))),3))*J282/V282))</f>
        <v>0</v>
      </c>
      <c r="O282" s="102">
        <f>IF(W282=0,0,(IF(W282&lt;='Paramètres '!$B$5,0,ROUND(('Paramètres '!F$9*(MIN(W282,'Paramètres '!$B$10)-MIN(W282,'Paramètres '!$B$9))+'Paramètres '!F$10*(MIN(W282,'Paramètres '!$B$11)-MIN(W282,'Paramètres '!$B$10))+'Paramètres '!F$11*(MIN(W282,'Paramètres '!$B$12)-MIN(W282,'Paramètres '!$B$11))+'Paramètres '!F$12*(W282-MIN(W282,'Paramètres '!$B$12))),3))*K282/W282))</f>
        <v>0</v>
      </c>
      <c r="P282" s="227"/>
      <c r="Q282" s="227"/>
      <c r="R282" s="227"/>
      <c r="S282" s="227"/>
      <c r="T282" s="102">
        <f t="shared" si="636"/>
        <v>0</v>
      </c>
      <c r="U282" s="102">
        <f t="shared" si="636"/>
        <v>0</v>
      </c>
      <c r="V282" s="102">
        <f t="shared" si="636"/>
        <v>0</v>
      </c>
      <c r="W282" s="102">
        <f t="shared" si="636"/>
        <v>0</v>
      </c>
      <c r="X282" s="104">
        <f t="shared" si="641"/>
        <v>0</v>
      </c>
      <c r="Z282" s="52">
        <f t="shared" si="638"/>
        <v>0</v>
      </c>
      <c r="AA282" s="52">
        <f t="shared" si="638"/>
        <v>0</v>
      </c>
      <c r="AB282" s="52">
        <f t="shared" si="638"/>
        <v>0</v>
      </c>
      <c r="AC282" s="52">
        <f t="shared" si="638"/>
        <v>0</v>
      </c>
      <c r="AE282" s="52">
        <f t="shared" si="639"/>
        <v>0</v>
      </c>
      <c r="AF282" s="52">
        <f t="shared" si="639"/>
        <v>0</v>
      </c>
      <c r="AG282" s="52">
        <f t="shared" si="639"/>
        <v>0</v>
      </c>
      <c r="AH282" s="52">
        <f t="shared" si="639"/>
        <v>0</v>
      </c>
      <c r="AJ282" s="52">
        <f t="shared" si="645"/>
        <v>0</v>
      </c>
      <c r="AK282" s="52">
        <f t="shared" si="645"/>
        <v>0</v>
      </c>
      <c r="AL282" s="52">
        <f t="shared" si="645"/>
        <v>0</v>
      </c>
      <c r="AM282" s="52">
        <f t="shared" si="645"/>
        <v>0</v>
      </c>
      <c r="AO282" s="31">
        <v>1</v>
      </c>
    </row>
    <row r="283" spans="2:41" ht="52.2" x14ac:dyDescent="0.35">
      <c r="B283" s="223">
        <v>278</v>
      </c>
      <c r="C283" s="54" t="s">
        <v>615</v>
      </c>
      <c r="D283" s="50" t="s">
        <v>616</v>
      </c>
      <c r="E283" s="51" t="s">
        <v>167</v>
      </c>
      <c r="F283" s="54" t="s">
        <v>617</v>
      </c>
      <c r="H283" s="226"/>
      <c r="I283" s="226"/>
      <c r="J283" s="226"/>
      <c r="K283" s="226"/>
      <c r="L283" s="102">
        <f>IF(T283=0,0,(IF(T283&lt;='Paramètres '!$B$5,0,ROUND(('Paramètres '!C$9*(MIN(T283,'Paramètres '!$B$10)-MIN(T283,'Paramètres '!$B$9))+'Paramètres '!C$10*(MIN(T283,'Paramètres '!$B$11)-MIN(T283,'Paramètres '!$B$10))+'Paramètres '!C$11*(MIN(T283,'Paramètres '!$B$12)-MIN(T283,'Paramètres '!$B$11))+'Paramètres '!C$12*(T283-MIN(T283,'Paramètres '!$B$12))),3))*H283/T283))</f>
        <v>0</v>
      </c>
      <c r="M283" s="102">
        <f>IF(U283=0,0,(IF(U283&lt;='Paramètres '!$B$5,0,ROUND(('Paramètres '!D$9*(MIN(U283,'Paramètres '!$B$10)-MIN(U283,'Paramètres '!$B$9))+'Paramètres '!D$10*(MIN(U283,'Paramètres '!$B$11)-MIN(U283,'Paramètres '!$B$10))+'Paramètres '!D$11*(MIN(U283,'Paramètres '!$B$12)-MIN(U283,'Paramètres '!$B$11))+'Paramètres '!D$12*(U283-MIN(U283,'Paramètres '!$B$12))),3))*I283/U283))</f>
        <v>0</v>
      </c>
      <c r="N283" s="102">
        <f>IF(V283=0,0,(IF(V283&lt;='Paramètres '!$B$5,0,ROUND(('Paramètres '!E$9*(MIN(V283,'Paramètres '!$B$10)-MIN(V283,'Paramètres '!$B$9))+'Paramètres '!E$10*(MIN(V283,'Paramètres '!$B$11)-MIN(V283,'Paramètres '!$B$10))+'Paramètres '!E$11*(MIN(V283,'Paramètres '!$B$12)-MIN(V283,'Paramètres '!$B$11))+'Paramètres '!E$12*(V283-MIN(V283,'Paramètres '!$B$12))),3))*J283/V283))</f>
        <v>0</v>
      </c>
      <c r="O283" s="102">
        <f>IF(W283=0,0,(IF(W283&lt;='Paramètres '!$B$5,0,ROUND(('Paramètres '!F$9*(MIN(W283,'Paramètres '!$B$10)-MIN(W283,'Paramètres '!$B$9))+'Paramètres '!F$10*(MIN(W283,'Paramètres '!$B$11)-MIN(W283,'Paramètres '!$B$10))+'Paramètres '!F$11*(MIN(W283,'Paramètres '!$B$12)-MIN(W283,'Paramètres '!$B$11))+'Paramètres '!F$12*(W283-MIN(W283,'Paramètres '!$B$12))),3))*K283/W283))</f>
        <v>0</v>
      </c>
      <c r="P283" s="227"/>
      <c r="Q283" s="227"/>
      <c r="R283" s="227"/>
      <c r="S283" s="227"/>
      <c r="T283" s="102">
        <f t="shared" si="636"/>
        <v>0</v>
      </c>
      <c r="U283" s="102">
        <f t="shared" si="636"/>
        <v>0</v>
      </c>
      <c r="V283" s="102">
        <f t="shared" si="636"/>
        <v>0</v>
      </c>
      <c r="W283" s="102">
        <f t="shared" si="636"/>
        <v>0</v>
      </c>
      <c r="X283" s="104">
        <f t="shared" si="641"/>
        <v>0</v>
      </c>
      <c r="Z283" s="52">
        <f t="shared" si="638"/>
        <v>0</v>
      </c>
      <c r="AA283" s="52">
        <f t="shared" si="638"/>
        <v>0</v>
      </c>
      <c r="AB283" s="52">
        <f t="shared" si="638"/>
        <v>0</v>
      </c>
      <c r="AC283" s="52">
        <f t="shared" si="638"/>
        <v>0</v>
      </c>
      <c r="AE283" s="52">
        <f t="shared" si="639"/>
        <v>0</v>
      </c>
      <c r="AF283" s="52">
        <f t="shared" si="639"/>
        <v>0</v>
      </c>
      <c r="AG283" s="52">
        <f t="shared" si="639"/>
        <v>0</v>
      </c>
      <c r="AH283" s="52">
        <f t="shared" si="639"/>
        <v>0</v>
      </c>
      <c r="AJ283" s="52">
        <f t="shared" si="645"/>
        <v>0</v>
      </c>
      <c r="AK283" s="52">
        <f t="shared" si="645"/>
        <v>0</v>
      </c>
      <c r="AL283" s="52">
        <f t="shared" si="645"/>
        <v>0</v>
      </c>
      <c r="AM283" s="52">
        <f t="shared" si="645"/>
        <v>0</v>
      </c>
      <c r="AO283" s="31">
        <v>1</v>
      </c>
    </row>
    <row r="284" spans="2:41" ht="52.2" x14ac:dyDescent="0.35">
      <c r="B284" s="223">
        <v>279</v>
      </c>
      <c r="C284" s="239" t="s">
        <v>618</v>
      </c>
      <c r="D284" s="50" t="s">
        <v>619</v>
      </c>
      <c r="E284" s="51" t="s">
        <v>189</v>
      </c>
      <c r="F284" s="54" t="s">
        <v>960</v>
      </c>
      <c r="H284" s="226"/>
      <c r="I284" s="226"/>
      <c r="J284" s="226"/>
      <c r="K284" s="226"/>
      <c r="L284" s="102">
        <f>IF(T284=0,0,(IF(T284&lt;='Paramètres '!$B$5,0,ROUND(('Paramètres '!C$9*(MIN(T284,'Paramètres '!$B$10)-MIN(T284,'Paramètres '!$B$9))+'Paramètres '!C$10*(MIN(T284,'Paramètres '!$B$11)-MIN(T284,'Paramètres '!$B$10))+'Paramètres '!C$11*(MIN(T284,'Paramètres '!$B$12)-MIN(T284,'Paramètres '!$B$11))+'Paramètres '!C$12*(T284-MIN(T284,'Paramètres '!$B$12))),3))*H284/T284))</f>
        <v>0</v>
      </c>
      <c r="M284" s="102">
        <f>IF(U284=0,0,(IF(U284&lt;='Paramètres '!$B$5,0,ROUND(('Paramètres '!D$9*(MIN(U284,'Paramètres '!$B$10)-MIN(U284,'Paramètres '!$B$9))+'Paramètres '!D$10*(MIN(U284,'Paramètres '!$B$11)-MIN(U284,'Paramètres '!$B$10))+'Paramètres '!D$11*(MIN(U284,'Paramètres '!$B$12)-MIN(U284,'Paramètres '!$B$11))+'Paramètres '!D$12*(U284-MIN(U284,'Paramètres '!$B$12))),3))*I284/U284))</f>
        <v>0</v>
      </c>
      <c r="N284" s="102">
        <f>IF(V284=0,0,(IF(V284&lt;='Paramètres '!$B$5,0,ROUND(('Paramètres '!E$9*(MIN(V284,'Paramètres '!$B$10)-MIN(V284,'Paramètres '!$B$9))+'Paramètres '!E$10*(MIN(V284,'Paramètres '!$B$11)-MIN(V284,'Paramètres '!$B$10))+'Paramètres '!E$11*(MIN(V284,'Paramètres '!$B$12)-MIN(V284,'Paramètres '!$B$11))+'Paramètres '!E$12*(V284-MIN(V284,'Paramètres '!$B$12))),3))*J284/V284))</f>
        <v>0</v>
      </c>
      <c r="O284" s="102">
        <f>IF(W284=0,0,(IF(W284&lt;='Paramètres '!$B$5,0,ROUND(('Paramètres '!F$9*(MIN(W284,'Paramètres '!$B$10)-MIN(W284,'Paramètres '!$B$9))+'Paramètres '!F$10*(MIN(W284,'Paramètres '!$B$11)-MIN(W284,'Paramètres '!$B$10))+'Paramètres '!F$11*(MIN(W284,'Paramètres '!$B$12)-MIN(W284,'Paramètres '!$B$11))+'Paramètres '!F$12*(W284-MIN(W284,'Paramètres '!$B$12))),3))*K284/W284))</f>
        <v>0</v>
      </c>
      <c r="P284" s="227"/>
      <c r="Q284" s="227"/>
      <c r="R284" s="227"/>
      <c r="S284" s="227"/>
      <c r="T284" s="102">
        <f t="shared" si="636"/>
        <v>0</v>
      </c>
      <c r="U284" s="102">
        <f t="shared" si="636"/>
        <v>0</v>
      </c>
      <c r="V284" s="102">
        <f t="shared" si="636"/>
        <v>0</v>
      </c>
      <c r="W284" s="102">
        <f t="shared" si="636"/>
        <v>0</v>
      </c>
      <c r="X284" s="104">
        <f t="shared" si="641"/>
        <v>0</v>
      </c>
      <c r="Z284" s="52">
        <f t="shared" si="638"/>
        <v>0</v>
      </c>
      <c r="AA284" s="52">
        <f t="shared" si="638"/>
        <v>0</v>
      </c>
      <c r="AB284" s="52">
        <f t="shared" si="638"/>
        <v>0</v>
      </c>
      <c r="AC284" s="52">
        <f t="shared" si="638"/>
        <v>0</v>
      </c>
      <c r="AE284" s="52">
        <f t="shared" si="639"/>
        <v>0</v>
      </c>
      <c r="AF284" s="52">
        <f t="shared" si="639"/>
        <v>0</v>
      </c>
      <c r="AG284" s="52">
        <f t="shared" si="639"/>
        <v>0</v>
      </c>
      <c r="AH284" s="52">
        <f t="shared" si="639"/>
        <v>0</v>
      </c>
      <c r="AJ284" s="52">
        <f t="shared" si="645"/>
        <v>0</v>
      </c>
      <c r="AK284" s="52">
        <f t="shared" si="645"/>
        <v>0</v>
      </c>
      <c r="AL284" s="52">
        <f t="shared" si="645"/>
        <v>0</v>
      </c>
      <c r="AM284" s="52">
        <f t="shared" si="645"/>
        <v>0</v>
      </c>
      <c r="AO284" s="31">
        <v>1</v>
      </c>
    </row>
    <row r="285" spans="2:41" ht="69.599999999999994" x14ac:dyDescent="0.35">
      <c r="B285" s="223">
        <v>280</v>
      </c>
      <c r="C285" s="239" t="s">
        <v>618</v>
      </c>
      <c r="D285" s="50" t="s">
        <v>67</v>
      </c>
      <c r="E285" s="51" t="s">
        <v>189</v>
      </c>
      <c r="F285" s="54" t="s">
        <v>620</v>
      </c>
      <c r="H285" s="226"/>
      <c r="I285" s="226"/>
      <c r="J285" s="226"/>
      <c r="K285" s="226"/>
      <c r="L285" s="102">
        <f>IF(T285=0,0,(IF(T285&lt;='Paramètres '!$B$5,0,ROUND(('Paramètres '!C$9*(MIN(T285,'Paramètres '!$B$10)-MIN(T285,'Paramètres '!$B$9))+'Paramètres '!C$10*(MIN(T285,'Paramètres '!$B$11)-MIN(T285,'Paramètres '!$B$10))+'Paramètres '!C$11*(MIN(T285,'Paramètres '!$B$12)-MIN(T285,'Paramètres '!$B$11))+'Paramètres '!C$12*(T285-MIN(T285,'Paramètres '!$B$12))),3))*H285/T285))</f>
        <v>0</v>
      </c>
      <c r="M285" s="102">
        <f>IF(U285=0,0,(IF(U285&lt;='Paramètres '!$B$5,0,ROUND(('Paramètres '!D$9*(MIN(U285,'Paramètres '!$B$10)-MIN(U285,'Paramètres '!$B$9))+'Paramètres '!D$10*(MIN(U285,'Paramètres '!$B$11)-MIN(U285,'Paramètres '!$B$10))+'Paramètres '!D$11*(MIN(U285,'Paramètres '!$B$12)-MIN(U285,'Paramètres '!$B$11))+'Paramètres '!D$12*(U285-MIN(U285,'Paramètres '!$B$12))),3))*I285/U285))</f>
        <v>0</v>
      </c>
      <c r="N285" s="102">
        <f>IF(V285=0,0,(IF(V285&lt;='Paramètres '!$B$5,0,ROUND(('Paramètres '!E$9*(MIN(V285,'Paramètres '!$B$10)-MIN(V285,'Paramètres '!$B$9))+'Paramètres '!E$10*(MIN(V285,'Paramètres '!$B$11)-MIN(V285,'Paramètres '!$B$10))+'Paramètres '!E$11*(MIN(V285,'Paramètres '!$B$12)-MIN(V285,'Paramètres '!$B$11))+'Paramètres '!E$12*(V285-MIN(V285,'Paramètres '!$B$12))),3))*J285/V285))</f>
        <v>0</v>
      </c>
      <c r="O285" s="102">
        <f>IF(W285=0,0,(IF(W285&lt;='Paramètres '!$B$5,0,ROUND(('Paramètres '!F$9*(MIN(W285,'Paramètres '!$B$10)-MIN(W285,'Paramètres '!$B$9))+'Paramètres '!F$10*(MIN(W285,'Paramètres '!$B$11)-MIN(W285,'Paramètres '!$B$10))+'Paramètres '!F$11*(MIN(W285,'Paramètres '!$B$12)-MIN(W285,'Paramètres '!$B$11))+'Paramètres '!F$12*(W285-MIN(W285,'Paramètres '!$B$12))),3))*K285/W285))</f>
        <v>0</v>
      </c>
      <c r="P285" s="227"/>
      <c r="Q285" s="227"/>
      <c r="R285" s="227"/>
      <c r="S285" s="227"/>
      <c r="T285" s="102">
        <f t="shared" si="636"/>
        <v>0</v>
      </c>
      <c r="U285" s="102">
        <f t="shared" si="636"/>
        <v>0</v>
      </c>
      <c r="V285" s="102">
        <f t="shared" si="636"/>
        <v>0</v>
      </c>
      <c r="W285" s="102">
        <f t="shared" si="636"/>
        <v>0</v>
      </c>
      <c r="X285" s="104">
        <f t="shared" si="641"/>
        <v>0</v>
      </c>
      <c r="Z285" s="52">
        <f t="shared" si="638"/>
        <v>0</v>
      </c>
      <c r="AA285" s="52">
        <f t="shared" si="638"/>
        <v>0</v>
      </c>
      <c r="AB285" s="52">
        <f t="shared" si="638"/>
        <v>0</v>
      </c>
      <c r="AC285" s="52">
        <f t="shared" si="638"/>
        <v>0</v>
      </c>
      <c r="AE285" s="52">
        <f t="shared" si="639"/>
        <v>0</v>
      </c>
      <c r="AF285" s="52">
        <f t="shared" si="639"/>
        <v>0</v>
      </c>
      <c r="AG285" s="52">
        <f t="shared" si="639"/>
        <v>0</v>
      </c>
      <c r="AH285" s="52">
        <f t="shared" si="639"/>
        <v>0</v>
      </c>
      <c r="AJ285" s="52">
        <f t="shared" si="645"/>
        <v>0</v>
      </c>
      <c r="AK285" s="52">
        <f t="shared" si="645"/>
        <v>0</v>
      </c>
      <c r="AL285" s="52">
        <f t="shared" si="645"/>
        <v>0</v>
      </c>
      <c r="AM285" s="52">
        <f t="shared" si="645"/>
        <v>0</v>
      </c>
      <c r="AO285" s="31">
        <v>1</v>
      </c>
    </row>
    <row r="286" spans="2:41" ht="34.799999999999997" x14ac:dyDescent="0.35">
      <c r="B286" s="223">
        <v>281</v>
      </c>
      <c r="C286" s="239" t="s">
        <v>961</v>
      </c>
      <c r="D286" s="50" t="s">
        <v>621</v>
      </c>
      <c r="E286" s="51" t="s">
        <v>167</v>
      </c>
      <c r="F286" s="54" t="s">
        <v>622</v>
      </c>
      <c r="H286" s="226"/>
      <c r="I286" s="226"/>
      <c r="J286" s="226"/>
      <c r="K286" s="226"/>
      <c r="L286" s="102">
        <f>IF(T286=0,0,(IF(T286&lt;='Paramètres '!$B$5,0,ROUND(('Paramètres '!C$9*(MIN(T286,'Paramètres '!$B$10)-MIN(T286,'Paramètres '!$B$9))+'Paramètres '!C$10*(MIN(T286,'Paramètres '!$B$11)-MIN(T286,'Paramètres '!$B$10))+'Paramètres '!C$11*(MIN(T286,'Paramètres '!$B$12)-MIN(T286,'Paramètres '!$B$11))+'Paramètres '!C$12*(T286-MIN(T286,'Paramètres '!$B$12))),3))*H286/T286))</f>
        <v>0</v>
      </c>
      <c r="M286" s="102">
        <f>IF(U286=0,0,(IF(U286&lt;='Paramètres '!$B$5,0,ROUND(('Paramètres '!D$9*(MIN(U286,'Paramètres '!$B$10)-MIN(U286,'Paramètres '!$B$9))+'Paramètres '!D$10*(MIN(U286,'Paramètres '!$B$11)-MIN(U286,'Paramètres '!$B$10))+'Paramètres '!D$11*(MIN(U286,'Paramètres '!$B$12)-MIN(U286,'Paramètres '!$B$11))+'Paramètres '!D$12*(U286-MIN(U286,'Paramètres '!$B$12))),3))*I286/U286))</f>
        <v>0</v>
      </c>
      <c r="N286" s="102">
        <f>IF(V286=0,0,(IF(V286&lt;='Paramètres '!$B$5,0,ROUND(('Paramètres '!E$9*(MIN(V286,'Paramètres '!$B$10)-MIN(V286,'Paramètres '!$B$9))+'Paramètres '!E$10*(MIN(V286,'Paramètres '!$B$11)-MIN(V286,'Paramètres '!$B$10))+'Paramètres '!E$11*(MIN(V286,'Paramètres '!$B$12)-MIN(V286,'Paramètres '!$B$11))+'Paramètres '!E$12*(V286-MIN(V286,'Paramètres '!$B$12))),3))*J286/V286))</f>
        <v>0</v>
      </c>
      <c r="O286" s="102">
        <f>IF(W286=0,0,(IF(W286&lt;='Paramètres '!$B$5,0,ROUND(('Paramètres '!F$9*(MIN(W286,'Paramètres '!$B$10)-MIN(W286,'Paramètres '!$B$9))+'Paramètres '!F$10*(MIN(W286,'Paramètres '!$B$11)-MIN(W286,'Paramètres '!$B$10))+'Paramètres '!F$11*(MIN(W286,'Paramètres '!$B$12)-MIN(W286,'Paramètres '!$B$11))+'Paramètres '!F$12*(W286-MIN(W286,'Paramètres '!$B$12))),3))*K286/W286))</f>
        <v>0</v>
      </c>
      <c r="P286" s="227"/>
      <c r="Q286" s="227"/>
      <c r="R286" s="227"/>
      <c r="S286" s="227"/>
      <c r="T286" s="102">
        <f t="shared" ref="T286:W298" si="646">ROUND(P286+H286,3)</f>
        <v>0</v>
      </c>
      <c r="U286" s="102">
        <f t="shared" si="646"/>
        <v>0</v>
      </c>
      <c r="V286" s="102">
        <f t="shared" si="646"/>
        <v>0</v>
      </c>
      <c r="W286" s="102">
        <f t="shared" si="646"/>
        <v>0</v>
      </c>
      <c r="X286" s="104">
        <f t="shared" ref="X286:X293" si="647">ROUND(SUM(L286:O286),3)</f>
        <v>0</v>
      </c>
      <c r="Z286" s="52">
        <f t="shared" ref="Z286:AC298" si="648">IF(AND(H286&gt;0,P286=0),L286,0)</f>
        <v>0</v>
      </c>
      <c r="AA286" s="52">
        <f t="shared" si="648"/>
        <v>0</v>
      </c>
      <c r="AB286" s="52">
        <f t="shared" si="648"/>
        <v>0</v>
      </c>
      <c r="AC286" s="52">
        <f t="shared" si="648"/>
        <v>0</v>
      </c>
      <c r="AE286" s="52">
        <f t="shared" ref="AE286:AH298" si="649">IF(AND(H286&gt;0,P286&gt;0),L286,0)</f>
        <v>0</v>
      </c>
      <c r="AF286" s="52">
        <f t="shared" si="649"/>
        <v>0</v>
      </c>
      <c r="AG286" s="52">
        <f t="shared" si="649"/>
        <v>0</v>
      </c>
      <c r="AH286" s="52">
        <f t="shared" si="649"/>
        <v>0</v>
      </c>
      <c r="AJ286" s="52">
        <f t="shared" si="645"/>
        <v>0</v>
      </c>
      <c r="AK286" s="52">
        <f t="shared" si="645"/>
        <v>0</v>
      </c>
      <c r="AL286" s="52">
        <f t="shared" si="645"/>
        <v>0</v>
      </c>
      <c r="AM286" s="52">
        <f t="shared" si="645"/>
        <v>0</v>
      </c>
      <c r="AO286" s="31">
        <v>1</v>
      </c>
    </row>
    <row r="287" spans="2:41" ht="34.799999999999997" x14ac:dyDescent="0.35">
      <c r="B287" s="223">
        <v>282</v>
      </c>
      <c r="C287" s="239" t="s">
        <v>961</v>
      </c>
      <c r="D287" s="50" t="s">
        <v>621</v>
      </c>
      <c r="E287" s="51" t="s">
        <v>167</v>
      </c>
      <c r="F287" s="54" t="s">
        <v>623</v>
      </c>
      <c r="H287" s="226"/>
      <c r="I287" s="226"/>
      <c r="J287" s="226"/>
      <c r="K287" s="226"/>
      <c r="L287" s="102">
        <f>IF(T287=0,0,(IF(T287&lt;='Paramètres '!$B$5,0,ROUND(('Paramètres '!C$9*(MIN(T287,'Paramètres '!$B$10)-MIN(T287,'Paramètres '!$B$9))+'Paramètres '!C$10*(MIN(T287,'Paramètres '!$B$11)-MIN(T287,'Paramètres '!$B$10))+'Paramètres '!C$11*(MIN(T287,'Paramètres '!$B$12)-MIN(T287,'Paramètres '!$B$11))+'Paramètres '!C$12*(T287-MIN(T287,'Paramètres '!$B$12))),3))*H287/T287))</f>
        <v>0</v>
      </c>
      <c r="M287" s="102">
        <f>IF(U287=0,0,(IF(U287&lt;='Paramètres '!$B$5,0,ROUND(('Paramètres '!D$9*(MIN(U287,'Paramètres '!$B$10)-MIN(U287,'Paramètres '!$B$9))+'Paramètres '!D$10*(MIN(U287,'Paramètres '!$B$11)-MIN(U287,'Paramètres '!$B$10))+'Paramètres '!D$11*(MIN(U287,'Paramètres '!$B$12)-MIN(U287,'Paramètres '!$B$11))+'Paramètres '!D$12*(U287-MIN(U287,'Paramètres '!$B$12))),3))*I287/U287))</f>
        <v>0</v>
      </c>
      <c r="N287" s="102">
        <f>IF(V287=0,0,(IF(V287&lt;='Paramètres '!$B$5,0,ROUND(('Paramètres '!E$9*(MIN(V287,'Paramètres '!$B$10)-MIN(V287,'Paramètres '!$B$9))+'Paramètres '!E$10*(MIN(V287,'Paramètres '!$B$11)-MIN(V287,'Paramètres '!$B$10))+'Paramètres '!E$11*(MIN(V287,'Paramètres '!$B$12)-MIN(V287,'Paramètres '!$B$11))+'Paramètres '!E$12*(V287-MIN(V287,'Paramètres '!$B$12))),3))*J287/V287))</f>
        <v>0</v>
      </c>
      <c r="O287" s="102">
        <f>IF(W287=0,0,(IF(W287&lt;='Paramètres '!$B$5,0,ROUND(('Paramètres '!F$9*(MIN(W287,'Paramètres '!$B$10)-MIN(W287,'Paramètres '!$B$9))+'Paramètres '!F$10*(MIN(W287,'Paramètres '!$B$11)-MIN(W287,'Paramètres '!$B$10))+'Paramètres '!F$11*(MIN(W287,'Paramètres '!$B$12)-MIN(W287,'Paramètres '!$B$11))+'Paramètres '!F$12*(W287-MIN(W287,'Paramètres '!$B$12))),3))*K287/W287))</f>
        <v>0</v>
      </c>
      <c r="P287" s="227"/>
      <c r="Q287" s="227"/>
      <c r="R287" s="227"/>
      <c r="S287" s="227"/>
      <c r="T287" s="102">
        <f t="shared" si="646"/>
        <v>0</v>
      </c>
      <c r="U287" s="102">
        <f t="shared" si="646"/>
        <v>0</v>
      </c>
      <c r="V287" s="102">
        <f t="shared" si="646"/>
        <v>0</v>
      </c>
      <c r="W287" s="102">
        <f t="shared" si="646"/>
        <v>0</v>
      </c>
      <c r="X287" s="104">
        <f t="shared" si="647"/>
        <v>0</v>
      </c>
      <c r="Z287" s="52">
        <f t="shared" si="648"/>
        <v>0</v>
      </c>
      <c r="AA287" s="52">
        <f t="shared" si="648"/>
        <v>0</v>
      </c>
      <c r="AB287" s="52">
        <f t="shared" si="648"/>
        <v>0</v>
      </c>
      <c r="AC287" s="52">
        <f t="shared" si="648"/>
        <v>0</v>
      </c>
      <c r="AE287" s="52">
        <f t="shared" si="649"/>
        <v>0</v>
      </c>
      <c r="AF287" s="52">
        <f t="shared" si="649"/>
        <v>0</v>
      </c>
      <c r="AG287" s="52">
        <f t="shared" si="649"/>
        <v>0</v>
      </c>
      <c r="AH287" s="52">
        <f t="shared" si="649"/>
        <v>0</v>
      </c>
      <c r="AJ287" s="52">
        <f t="shared" si="645"/>
        <v>0</v>
      </c>
      <c r="AK287" s="52">
        <f t="shared" si="645"/>
        <v>0</v>
      </c>
      <c r="AL287" s="52">
        <f t="shared" si="645"/>
        <v>0</v>
      </c>
      <c r="AM287" s="52">
        <f t="shared" si="645"/>
        <v>0</v>
      </c>
      <c r="AO287" s="31">
        <v>1</v>
      </c>
    </row>
    <row r="288" spans="2:41" ht="52.2" x14ac:dyDescent="0.35">
      <c r="B288" s="223">
        <v>283</v>
      </c>
      <c r="C288" s="239" t="s">
        <v>624</v>
      </c>
      <c r="D288" s="50" t="s">
        <v>625</v>
      </c>
      <c r="E288" s="51" t="s">
        <v>167</v>
      </c>
      <c r="F288" s="54" t="s">
        <v>626</v>
      </c>
      <c r="H288" s="226"/>
      <c r="I288" s="226"/>
      <c r="J288" s="226"/>
      <c r="K288" s="226"/>
      <c r="L288" s="102">
        <f>IF(T288=0,0,(IF(T288&lt;='Paramètres '!$B$5,0,ROUND(('Paramètres '!C$9*(MIN(T288,'Paramètres '!$B$10)-MIN(T288,'Paramètres '!$B$9))+'Paramètres '!C$10*(MIN(T288,'Paramètres '!$B$11)-MIN(T288,'Paramètres '!$B$10))+'Paramètres '!C$11*(MIN(T288,'Paramètres '!$B$12)-MIN(T288,'Paramètres '!$B$11))+'Paramètres '!C$12*(T288-MIN(T288,'Paramètres '!$B$12))),3))*H288/T288))</f>
        <v>0</v>
      </c>
      <c r="M288" s="102">
        <f>IF(U288=0,0,(IF(U288&lt;='Paramètres '!$B$5,0,ROUND(('Paramètres '!D$9*(MIN(U288,'Paramètres '!$B$10)-MIN(U288,'Paramètres '!$B$9))+'Paramètres '!D$10*(MIN(U288,'Paramètres '!$B$11)-MIN(U288,'Paramètres '!$B$10))+'Paramètres '!D$11*(MIN(U288,'Paramètres '!$B$12)-MIN(U288,'Paramètres '!$B$11))+'Paramètres '!D$12*(U288-MIN(U288,'Paramètres '!$B$12))),3))*I288/U288))</f>
        <v>0</v>
      </c>
      <c r="N288" s="102">
        <f>IF(V288=0,0,(IF(V288&lt;='Paramètres '!$B$5,0,ROUND(('Paramètres '!E$9*(MIN(V288,'Paramètres '!$B$10)-MIN(V288,'Paramètres '!$B$9))+'Paramètres '!E$10*(MIN(V288,'Paramètres '!$B$11)-MIN(V288,'Paramètres '!$B$10))+'Paramètres '!E$11*(MIN(V288,'Paramètres '!$B$12)-MIN(V288,'Paramètres '!$B$11))+'Paramètres '!E$12*(V288-MIN(V288,'Paramètres '!$B$12))),3))*J288/V288))</f>
        <v>0</v>
      </c>
      <c r="O288" s="102">
        <f>IF(W288=0,0,(IF(W288&lt;='Paramètres '!$B$5,0,ROUND(('Paramètres '!F$9*(MIN(W288,'Paramètres '!$B$10)-MIN(W288,'Paramètres '!$B$9))+'Paramètres '!F$10*(MIN(W288,'Paramètres '!$B$11)-MIN(W288,'Paramètres '!$B$10))+'Paramètres '!F$11*(MIN(W288,'Paramètres '!$B$12)-MIN(W288,'Paramètres '!$B$11))+'Paramètres '!F$12*(W288-MIN(W288,'Paramètres '!$B$12))),3))*K288/W288))</f>
        <v>0</v>
      </c>
      <c r="P288" s="227"/>
      <c r="Q288" s="227"/>
      <c r="R288" s="227"/>
      <c r="S288" s="227"/>
      <c r="T288" s="102">
        <f t="shared" si="646"/>
        <v>0</v>
      </c>
      <c r="U288" s="102">
        <f t="shared" si="646"/>
        <v>0</v>
      </c>
      <c r="V288" s="102">
        <f t="shared" si="646"/>
        <v>0</v>
      </c>
      <c r="W288" s="102">
        <f t="shared" si="646"/>
        <v>0</v>
      </c>
      <c r="X288" s="104">
        <f t="shared" si="647"/>
        <v>0</v>
      </c>
      <c r="Z288" s="52">
        <f t="shared" si="648"/>
        <v>0</v>
      </c>
      <c r="AA288" s="52">
        <f t="shared" si="648"/>
        <v>0</v>
      </c>
      <c r="AB288" s="52">
        <f t="shared" si="648"/>
        <v>0</v>
      </c>
      <c r="AC288" s="52">
        <f t="shared" si="648"/>
        <v>0</v>
      </c>
      <c r="AE288" s="52">
        <f t="shared" si="649"/>
        <v>0</v>
      </c>
      <c r="AF288" s="52">
        <f t="shared" si="649"/>
        <v>0</v>
      </c>
      <c r="AG288" s="52">
        <f t="shared" si="649"/>
        <v>0</v>
      </c>
      <c r="AH288" s="52">
        <f t="shared" si="649"/>
        <v>0</v>
      </c>
      <c r="AJ288" s="52">
        <f t="shared" si="645"/>
        <v>0</v>
      </c>
      <c r="AK288" s="52">
        <f t="shared" si="645"/>
        <v>0</v>
      </c>
      <c r="AL288" s="52">
        <f t="shared" si="645"/>
        <v>0</v>
      </c>
      <c r="AM288" s="52">
        <f t="shared" si="645"/>
        <v>0</v>
      </c>
      <c r="AO288" s="31">
        <v>1</v>
      </c>
    </row>
    <row r="289" spans="2:41" ht="52.2" x14ac:dyDescent="0.35">
      <c r="B289" s="223">
        <v>284</v>
      </c>
      <c r="C289" s="239" t="s">
        <v>627</v>
      </c>
      <c r="D289" s="50" t="s">
        <v>628</v>
      </c>
      <c r="E289" s="51" t="s">
        <v>167</v>
      </c>
      <c r="F289" s="54" t="s">
        <v>629</v>
      </c>
      <c r="H289" s="226"/>
      <c r="I289" s="226"/>
      <c r="J289" s="226"/>
      <c r="K289" s="226"/>
      <c r="L289" s="102">
        <f>IF(T289=0,0,(IF(T289&lt;='Paramètres '!$B$5,0,ROUND(('Paramètres '!C$9*(MIN(T289,'Paramètres '!$B$10)-MIN(T289,'Paramètres '!$B$9))+'Paramètres '!C$10*(MIN(T289,'Paramètres '!$B$11)-MIN(T289,'Paramètres '!$B$10))+'Paramètres '!C$11*(MIN(T289,'Paramètres '!$B$12)-MIN(T289,'Paramètres '!$B$11))+'Paramètres '!C$12*(T289-MIN(T289,'Paramètres '!$B$12))),3))*H289/T289))</f>
        <v>0</v>
      </c>
      <c r="M289" s="102">
        <f>IF(U289=0,0,(IF(U289&lt;='Paramètres '!$B$5,0,ROUND(('Paramètres '!D$9*(MIN(U289,'Paramètres '!$B$10)-MIN(U289,'Paramètres '!$B$9))+'Paramètres '!D$10*(MIN(U289,'Paramètres '!$B$11)-MIN(U289,'Paramètres '!$B$10))+'Paramètres '!D$11*(MIN(U289,'Paramètres '!$B$12)-MIN(U289,'Paramètres '!$B$11))+'Paramètres '!D$12*(U289-MIN(U289,'Paramètres '!$B$12))),3))*I289/U289))</f>
        <v>0</v>
      </c>
      <c r="N289" s="102">
        <f>IF(V289=0,0,(IF(V289&lt;='Paramètres '!$B$5,0,ROUND(('Paramètres '!E$9*(MIN(V289,'Paramètres '!$B$10)-MIN(V289,'Paramètres '!$B$9))+'Paramètres '!E$10*(MIN(V289,'Paramètres '!$B$11)-MIN(V289,'Paramètres '!$B$10))+'Paramètres '!E$11*(MIN(V289,'Paramètres '!$B$12)-MIN(V289,'Paramètres '!$B$11))+'Paramètres '!E$12*(V289-MIN(V289,'Paramètres '!$B$12))),3))*J289/V289))</f>
        <v>0</v>
      </c>
      <c r="O289" s="102">
        <f>IF(W289=0,0,(IF(W289&lt;='Paramètres '!$B$5,0,ROUND(('Paramètres '!F$9*(MIN(W289,'Paramètres '!$B$10)-MIN(W289,'Paramètres '!$B$9))+'Paramètres '!F$10*(MIN(W289,'Paramètres '!$B$11)-MIN(W289,'Paramètres '!$B$10))+'Paramètres '!F$11*(MIN(W289,'Paramètres '!$B$12)-MIN(W289,'Paramètres '!$B$11))+'Paramètres '!F$12*(W289-MIN(W289,'Paramètres '!$B$12))),3))*K289/W289))</f>
        <v>0</v>
      </c>
      <c r="P289" s="227"/>
      <c r="Q289" s="227"/>
      <c r="R289" s="227"/>
      <c r="S289" s="227"/>
      <c r="T289" s="102">
        <f t="shared" si="646"/>
        <v>0</v>
      </c>
      <c r="U289" s="102">
        <f t="shared" si="646"/>
        <v>0</v>
      </c>
      <c r="V289" s="102">
        <f t="shared" si="646"/>
        <v>0</v>
      </c>
      <c r="W289" s="102">
        <f t="shared" si="646"/>
        <v>0</v>
      </c>
      <c r="X289" s="104">
        <f t="shared" si="647"/>
        <v>0</v>
      </c>
      <c r="Z289" s="52">
        <f t="shared" si="648"/>
        <v>0</v>
      </c>
      <c r="AA289" s="52">
        <f t="shared" si="648"/>
        <v>0</v>
      </c>
      <c r="AB289" s="52">
        <f t="shared" si="648"/>
        <v>0</v>
      </c>
      <c r="AC289" s="52">
        <f t="shared" si="648"/>
        <v>0</v>
      </c>
      <c r="AE289" s="52">
        <f t="shared" si="649"/>
        <v>0</v>
      </c>
      <c r="AF289" s="52">
        <f t="shared" si="649"/>
        <v>0</v>
      </c>
      <c r="AG289" s="52">
        <f t="shared" si="649"/>
        <v>0</v>
      </c>
      <c r="AH289" s="52">
        <f t="shared" si="649"/>
        <v>0</v>
      </c>
      <c r="AJ289" s="52">
        <f t="shared" si="645"/>
        <v>0</v>
      </c>
      <c r="AK289" s="52">
        <f t="shared" si="645"/>
        <v>0</v>
      </c>
      <c r="AL289" s="52">
        <f t="shared" si="645"/>
        <v>0</v>
      </c>
      <c r="AM289" s="52">
        <f t="shared" si="645"/>
        <v>0</v>
      </c>
      <c r="AO289" s="31">
        <v>1</v>
      </c>
    </row>
    <row r="290" spans="2:41" ht="81.599999999999994" x14ac:dyDescent="0.35">
      <c r="B290" s="223">
        <v>285</v>
      </c>
      <c r="C290" s="223" t="s">
        <v>630</v>
      </c>
      <c r="D290" s="223" t="s">
        <v>631</v>
      </c>
      <c r="E290" s="223" t="s">
        <v>167</v>
      </c>
      <c r="F290" s="223" t="s">
        <v>632</v>
      </c>
      <c r="H290" s="226"/>
      <c r="I290" s="226"/>
      <c r="J290" s="226"/>
      <c r="K290" s="226"/>
      <c r="L290" s="102">
        <f>IF(T290=0,0,(IF(T290&lt;='Paramètres '!$B$5,0,ROUND(('Paramètres '!C$9*(MIN(T290,'Paramètres '!$B$10)-MIN(T290,'Paramètres '!$B$9))+'Paramètres '!C$10*(MIN(T290,'Paramètres '!$B$11)-MIN(T290,'Paramètres '!$B$10))+'Paramètres '!C$11*(MIN(T290,'Paramètres '!$B$12)-MIN(T290,'Paramètres '!$B$11))+'Paramètres '!C$12*(T290-MIN(T290,'Paramètres '!$B$12))),3))*H290/T290))</f>
        <v>0</v>
      </c>
      <c r="M290" s="102">
        <f>IF(U290=0,0,(IF(U290&lt;='Paramètres '!$B$5,0,ROUND(('Paramètres '!D$9*(MIN(U290,'Paramètres '!$B$10)-MIN(U290,'Paramètres '!$B$9))+'Paramètres '!D$10*(MIN(U290,'Paramètres '!$B$11)-MIN(U290,'Paramètres '!$B$10))+'Paramètres '!D$11*(MIN(U290,'Paramètres '!$B$12)-MIN(U290,'Paramètres '!$B$11))+'Paramètres '!D$12*(U290-MIN(U290,'Paramètres '!$B$12))),3))*I290/U290))</f>
        <v>0</v>
      </c>
      <c r="N290" s="102">
        <f>IF(V290=0,0,(IF(V290&lt;='Paramètres '!$B$5,0,ROUND(('Paramètres '!E$9*(MIN(V290,'Paramètres '!$B$10)-MIN(V290,'Paramètres '!$B$9))+'Paramètres '!E$10*(MIN(V290,'Paramètres '!$B$11)-MIN(V290,'Paramètres '!$B$10))+'Paramètres '!E$11*(MIN(V290,'Paramètres '!$B$12)-MIN(V290,'Paramètres '!$B$11))+'Paramètres '!E$12*(V290-MIN(V290,'Paramètres '!$B$12))),3))*J290/V290))</f>
        <v>0</v>
      </c>
      <c r="O290" s="102">
        <f>IF(W290=0,0,(IF(W290&lt;='Paramètres '!$B$5,0,ROUND(('Paramètres '!F$9*(MIN(W290,'Paramètres '!$B$10)-MIN(W290,'Paramètres '!$B$9))+'Paramètres '!F$10*(MIN(W290,'Paramètres '!$B$11)-MIN(W290,'Paramètres '!$B$10))+'Paramètres '!F$11*(MIN(W290,'Paramètres '!$B$12)-MIN(W290,'Paramètres '!$B$11))+'Paramètres '!F$12*(W290-MIN(W290,'Paramètres '!$B$12))),3))*K290/W290))</f>
        <v>0</v>
      </c>
      <c r="P290" s="227"/>
      <c r="Q290" s="227"/>
      <c r="R290" s="227"/>
      <c r="S290" s="227"/>
      <c r="T290" s="102">
        <f t="shared" si="646"/>
        <v>0</v>
      </c>
      <c r="U290" s="102">
        <f t="shared" si="646"/>
        <v>0</v>
      </c>
      <c r="V290" s="102">
        <f t="shared" si="646"/>
        <v>0</v>
      </c>
      <c r="W290" s="102">
        <f t="shared" si="646"/>
        <v>0</v>
      </c>
      <c r="X290" s="104">
        <f t="shared" si="647"/>
        <v>0</v>
      </c>
      <c r="Z290" s="52">
        <f t="shared" si="648"/>
        <v>0</v>
      </c>
      <c r="AA290" s="52">
        <f t="shared" si="648"/>
        <v>0</v>
      </c>
      <c r="AB290" s="52">
        <f t="shared" si="648"/>
        <v>0</v>
      </c>
      <c r="AC290" s="52">
        <f t="shared" si="648"/>
        <v>0</v>
      </c>
      <c r="AE290" s="52">
        <f t="shared" si="649"/>
        <v>0</v>
      </c>
      <c r="AF290" s="52">
        <f t="shared" si="649"/>
        <v>0</v>
      </c>
      <c r="AG290" s="52">
        <f t="shared" si="649"/>
        <v>0</v>
      </c>
      <c r="AH290" s="52">
        <f t="shared" si="649"/>
        <v>0</v>
      </c>
      <c r="AJ290" s="52">
        <f t="shared" si="645"/>
        <v>0</v>
      </c>
      <c r="AK290" s="52">
        <f t="shared" si="645"/>
        <v>0</v>
      </c>
      <c r="AL290" s="52">
        <f t="shared" si="645"/>
        <v>0</v>
      </c>
      <c r="AM290" s="52">
        <f t="shared" si="645"/>
        <v>0</v>
      </c>
      <c r="AO290" s="31">
        <v>0</v>
      </c>
    </row>
    <row r="291" spans="2:41" ht="87" x14ac:dyDescent="0.35">
      <c r="B291" s="223">
        <v>286</v>
      </c>
      <c r="C291" s="239" t="s">
        <v>633</v>
      </c>
      <c r="D291" s="50" t="s">
        <v>634</v>
      </c>
      <c r="E291" s="51" t="s">
        <v>607</v>
      </c>
      <c r="F291" s="54" t="s">
        <v>635</v>
      </c>
      <c r="H291" s="226"/>
      <c r="I291" s="226"/>
      <c r="J291" s="226"/>
      <c r="K291" s="226"/>
      <c r="L291" s="102">
        <f>IF(T291=0,0,(IF(T291&lt;='Paramètres '!$B$5,0,ROUND(('Paramètres '!C$9*(MIN(T291,'Paramètres '!$B$10)-MIN(T291,'Paramètres '!$B$9))+'Paramètres '!C$10*(MIN(T291,'Paramètres '!$B$11)-MIN(T291,'Paramètres '!$B$10))+'Paramètres '!C$11*(MIN(T291,'Paramètres '!$B$12)-MIN(T291,'Paramètres '!$B$11))+'Paramètres '!C$12*(T291-MIN(T291,'Paramètres '!$B$12))),3))*H291/T291))</f>
        <v>0</v>
      </c>
      <c r="M291" s="102">
        <f>IF(U291=0,0,(IF(U291&lt;='Paramètres '!$B$5,0,ROUND(('Paramètres '!D$9*(MIN(U291,'Paramètres '!$B$10)-MIN(U291,'Paramètres '!$B$9))+'Paramètres '!D$10*(MIN(U291,'Paramètres '!$B$11)-MIN(U291,'Paramètres '!$B$10))+'Paramètres '!D$11*(MIN(U291,'Paramètres '!$B$12)-MIN(U291,'Paramètres '!$B$11))+'Paramètres '!D$12*(U291-MIN(U291,'Paramètres '!$B$12))),3))*I291/U291))</f>
        <v>0</v>
      </c>
      <c r="N291" s="102">
        <f>IF(V291=0,0,(IF(V291&lt;='Paramètres '!$B$5,0,ROUND(('Paramètres '!E$9*(MIN(V291,'Paramètres '!$B$10)-MIN(V291,'Paramètres '!$B$9))+'Paramètres '!E$10*(MIN(V291,'Paramètres '!$B$11)-MIN(V291,'Paramètres '!$B$10))+'Paramètres '!E$11*(MIN(V291,'Paramètres '!$B$12)-MIN(V291,'Paramètres '!$B$11))+'Paramètres '!E$12*(V291-MIN(V291,'Paramètres '!$B$12))),3))*J291/V291))</f>
        <v>0</v>
      </c>
      <c r="O291" s="102">
        <f>IF(W291=0,0,(IF(W291&lt;='Paramètres '!$B$5,0,ROUND(('Paramètres '!F$9*(MIN(W291,'Paramètres '!$B$10)-MIN(W291,'Paramètres '!$B$9))+'Paramètres '!F$10*(MIN(W291,'Paramètres '!$B$11)-MIN(W291,'Paramètres '!$B$10))+'Paramètres '!F$11*(MIN(W291,'Paramètres '!$B$12)-MIN(W291,'Paramètres '!$B$11))+'Paramètres '!F$12*(W291-MIN(W291,'Paramètres '!$B$12))),3))*K291/W291))</f>
        <v>0</v>
      </c>
      <c r="P291" s="227"/>
      <c r="Q291" s="227"/>
      <c r="R291" s="227"/>
      <c r="S291" s="227"/>
      <c r="T291" s="102">
        <f t="shared" si="646"/>
        <v>0</v>
      </c>
      <c r="U291" s="102">
        <f t="shared" si="646"/>
        <v>0</v>
      </c>
      <c r="V291" s="102">
        <f t="shared" si="646"/>
        <v>0</v>
      </c>
      <c r="W291" s="102">
        <f t="shared" si="646"/>
        <v>0</v>
      </c>
      <c r="X291" s="104">
        <f t="shared" si="647"/>
        <v>0</v>
      </c>
      <c r="Z291" s="52">
        <f t="shared" si="648"/>
        <v>0</v>
      </c>
      <c r="AA291" s="52">
        <f t="shared" si="648"/>
        <v>0</v>
      </c>
      <c r="AB291" s="52">
        <f t="shared" si="648"/>
        <v>0</v>
      </c>
      <c r="AC291" s="52">
        <f t="shared" si="648"/>
        <v>0</v>
      </c>
      <c r="AE291" s="52">
        <f t="shared" si="649"/>
        <v>0</v>
      </c>
      <c r="AF291" s="52">
        <f t="shared" si="649"/>
        <v>0</v>
      </c>
      <c r="AG291" s="52">
        <f t="shared" si="649"/>
        <v>0</v>
      </c>
      <c r="AH291" s="52">
        <f t="shared" si="649"/>
        <v>0</v>
      </c>
      <c r="AJ291" s="52">
        <f t="shared" si="645"/>
        <v>0</v>
      </c>
      <c r="AK291" s="52">
        <f t="shared" si="645"/>
        <v>0</v>
      </c>
      <c r="AL291" s="52">
        <f t="shared" si="645"/>
        <v>0</v>
      </c>
      <c r="AM291" s="52">
        <f t="shared" si="645"/>
        <v>0</v>
      </c>
      <c r="AO291" s="31">
        <v>1</v>
      </c>
    </row>
    <row r="292" spans="2:41" ht="52.2" x14ac:dyDescent="0.35">
      <c r="B292" s="223">
        <v>287</v>
      </c>
      <c r="C292" s="239" t="s">
        <v>636</v>
      </c>
      <c r="D292" s="50" t="s">
        <v>637</v>
      </c>
      <c r="E292" s="51" t="s">
        <v>187</v>
      </c>
      <c r="F292" s="54" t="s">
        <v>638</v>
      </c>
      <c r="H292" s="226"/>
      <c r="I292" s="226"/>
      <c r="J292" s="226"/>
      <c r="K292" s="226"/>
      <c r="L292" s="102">
        <f>IF(T292=0,0,(IF(T292&lt;='Paramètres '!$B$5,0,ROUND(('Paramètres '!C$9*(MIN(T292,'Paramètres '!$B$10)-MIN(T292,'Paramètres '!$B$9))+'Paramètres '!C$10*(MIN(T292,'Paramètres '!$B$11)-MIN(T292,'Paramètres '!$B$10))+'Paramètres '!C$11*(MIN(T292,'Paramètres '!$B$12)-MIN(T292,'Paramètres '!$B$11))+'Paramètres '!C$12*(T292-MIN(T292,'Paramètres '!$B$12))),3))*H292/T292))</f>
        <v>0</v>
      </c>
      <c r="M292" s="102">
        <f>IF(U292=0,0,(IF(U292&lt;='Paramètres '!$B$5,0,ROUND(('Paramètres '!D$9*(MIN(U292,'Paramètres '!$B$10)-MIN(U292,'Paramètres '!$B$9))+'Paramètres '!D$10*(MIN(U292,'Paramètres '!$B$11)-MIN(U292,'Paramètres '!$B$10))+'Paramètres '!D$11*(MIN(U292,'Paramètres '!$B$12)-MIN(U292,'Paramètres '!$B$11))+'Paramètres '!D$12*(U292-MIN(U292,'Paramètres '!$B$12))),3))*I292/U292))</f>
        <v>0</v>
      </c>
      <c r="N292" s="102">
        <f>IF(V292=0,0,(IF(V292&lt;='Paramètres '!$B$5,0,ROUND(('Paramètres '!E$9*(MIN(V292,'Paramètres '!$B$10)-MIN(V292,'Paramètres '!$B$9))+'Paramètres '!E$10*(MIN(V292,'Paramètres '!$B$11)-MIN(V292,'Paramètres '!$B$10))+'Paramètres '!E$11*(MIN(V292,'Paramètres '!$B$12)-MIN(V292,'Paramètres '!$B$11))+'Paramètres '!E$12*(V292-MIN(V292,'Paramètres '!$B$12))),3))*J292/V292))</f>
        <v>0</v>
      </c>
      <c r="O292" s="102">
        <f>IF(W292=0,0,(IF(W292&lt;='Paramètres '!$B$5,0,ROUND(('Paramètres '!F$9*(MIN(W292,'Paramètres '!$B$10)-MIN(W292,'Paramètres '!$B$9))+'Paramètres '!F$10*(MIN(W292,'Paramètres '!$B$11)-MIN(W292,'Paramètres '!$B$10))+'Paramètres '!F$11*(MIN(W292,'Paramètres '!$B$12)-MIN(W292,'Paramètres '!$B$11))+'Paramètres '!F$12*(W292-MIN(W292,'Paramètres '!$B$12))),3))*K292/W292))</f>
        <v>0</v>
      </c>
      <c r="P292" s="227"/>
      <c r="Q292" s="227"/>
      <c r="R292" s="227"/>
      <c r="S292" s="227"/>
      <c r="T292" s="102">
        <f t="shared" si="646"/>
        <v>0</v>
      </c>
      <c r="U292" s="102">
        <f t="shared" si="646"/>
        <v>0</v>
      </c>
      <c r="V292" s="102">
        <f t="shared" si="646"/>
        <v>0</v>
      </c>
      <c r="W292" s="102">
        <f t="shared" si="646"/>
        <v>0</v>
      </c>
      <c r="X292" s="104">
        <f t="shared" si="647"/>
        <v>0</v>
      </c>
      <c r="Z292" s="52">
        <f t="shared" si="648"/>
        <v>0</v>
      </c>
      <c r="AA292" s="52">
        <f t="shared" si="648"/>
        <v>0</v>
      </c>
      <c r="AB292" s="52">
        <f t="shared" si="648"/>
        <v>0</v>
      </c>
      <c r="AC292" s="52">
        <f t="shared" si="648"/>
        <v>0</v>
      </c>
      <c r="AE292" s="52">
        <f t="shared" si="649"/>
        <v>0</v>
      </c>
      <c r="AF292" s="52">
        <f t="shared" si="649"/>
        <v>0</v>
      </c>
      <c r="AG292" s="52">
        <f t="shared" si="649"/>
        <v>0</v>
      </c>
      <c r="AH292" s="52">
        <f t="shared" si="649"/>
        <v>0</v>
      </c>
      <c r="AJ292" s="52">
        <f t="shared" si="645"/>
        <v>0</v>
      </c>
      <c r="AK292" s="52">
        <f t="shared" si="645"/>
        <v>0</v>
      </c>
      <c r="AL292" s="52">
        <f t="shared" si="645"/>
        <v>0</v>
      </c>
      <c r="AM292" s="52">
        <f t="shared" si="645"/>
        <v>0</v>
      </c>
      <c r="AO292" s="31">
        <v>1</v>
      </c>
    </row>
    <row r="293" spans="2:41" ht="69.599999999999994" x14ac:dyDescent="0.35">
      <c r="B293" s="223">
        <v>288</v>
      </c>
      <c r="C293" s="239" t="s">
        <v>639</v>
      </c>
      <c r="D293" s="50" t="s">
        <v>640</v>
      </c>
      <c r="E293" s="51" t="s">
        <v>173</v>
      </c>
      <c r="F293" s="54" t="s">
        <v>641</v>
      </c>
      <c r="H293" s="226"/>
      <c r="I293" s="226"/>
      <c r="J293" s="226"/>
      <c r="K293" s="226"/>
      <c r="L293" s="102">
        <f>IF(T293=0,0,(IF(T293&lt;='Paramètres '!$B$5,0,ROUND(('Paramètres '!C$9*(MIN(T293,'Paramètres '!$B$10)-MIN(T293,'Paramètres '!$B$9))+'Paramètres '!C$10*(MIN(T293,'Paramètres '!$B$11)-MIN(T293,'Paramètres '!$B$10))+'Paramètres '!C$11*(MIN(T293,'Paramètres '!$B$12)-MIN(T293,'Paramètres '!$B$11))+'Paramètres '!C$12*(T293-MIN(T293,'Paramètres '!$B$12))),3))*H293/T293))</f>
        <v>0</v>
      </c>
      <c r="M293" s="102">
        <f>IF(U293=0,0,(IF(U293&lt;='Paramètres '!$B$5,0,ROUND(('Paramètres '!D$9*(MIN(U293,'Paramètres '!$B$10)-MIN(U293,'Paramètres '!$B$9))+'Paramètres '!D$10*(MIN(U293,'Paramètres '!$B$11)-MIN(U293,'Paramètres '!$B$10))+'Paramètres '!D$11*(MIN(U293,'Paramètres '!$B$12)-MIN(U293,'Paramètres '!$B$11))+'Paramètres '!D$12*(U293-MIN(U293,'Paramètres '!$B$12))),3))*I293/U293))</f>
        <v>0</v>
      </c>
      <c r="N293" s="102">
        <f>IF(V293=0,0,(IF(V293&lt;='Paramètres '!$B$5,0,ROUND(('Paramètres '!E$9*(MIN(V293,'Paramètres '!$B$10)-MIN(V293,'Paramètres '!$B$9))+'Paramètres '!E$10*(MIN(V293,'Paramètres '!$B$11)-MIN(V293,'Paramètres '!$B$10))+'Paramètres '!E$11*(MIN(V293,'Paramètres '!$B$12)-MIN(V293,'Paramètres '!$B$11))+'Paramètres '!E$12*(V293-MIN(V293,'Paramètres '!$B$12))),3))*J293/V293))</f>
        <v>0</v>
      </c>
      <c r="O293" s="102">
        <f>IF(W293=0,0,(IF(W293&lt;='Paramètres '!$B$5,0,ROUND(('Paramètres '!F$9*(MIN(W293,'Paramètres '!$B$10)-MIN(W293,'Paramètres '!$B$9))+'Paramètres '!F$10*(MIN(W293,'Paramètres '!$B$11)-MIN(W293,'Paramètres '!$B$10))+'Paramètres '!F$11*(MIN(W293,'Paramètres '!$B$12)-MIN(W293,'Paramètres '!$B$11))+'Paramètres '!F$12*(W293-MIN(W293,'Paramètres '!$B$12))),3))*K293/W293))</f>
        <v>0</v>
      </c>
      <c r="P293" s="227"/>
      <c r="Q293" s="227"/>
      <c r="R293" s="227"/>
      <c r="S293" s="227"/>
      <c r="T293" s="102">
        <f t="shared" si="646"/>
        <v>0</v>
      </c>
      <c r="U293" s="102">
        <f t="shared" si="646"/>
        <v>0</v>
      </c>
      <c r="V293" s="102">
        <f t="shared" si="646"/>
        <v>0</v>
      </c>
      <c r="W293" s="102">
        <f t="shared" si="646"/>
        <v>0</v>
      </c>
      <c r="X293" s="104">
        <f t="shared" si="647"/>
        <v>0</v>
      </c>
      <c r="Z293" s="52">
        <f t="shared" si="648"/>
        <v>0</v>
      </c>
      <c r="AA293" s="52">
        <f t="shared" si="648"/>
        <v>0</v>
      </c>
      <c r="AB293" s="52">
        <f t="shared" si="648"/>
        <v>0</v>
      </c>
      <c r="AC293" s="52">
        <f t="shared" si="648"/>
        <v>0</v>
      </c>
      <c r="AE293" s="52">
        <f t="shared" si="649"/>
        <v>0</v>
      </c>
      <c r="AF293" s="52">
        <f t="shared" si="649"/>
        <v>0</v>
      </c>
      <c r="AG293" s="52">
        <f t="shared" si="649"/>
        <v>0</v>
      </c>
      <c r="AH293" s="52">
        <f t="shared" si="649"/>
        <v>0</v>
      </c>
      <c r="AJ293" s="52">
        <f t="shared" si="645"/>
        <v>0</v>
      </c>
      <c r="AK293" s="52">
        <f t="shared" si="645"/>
        <v>0</v>
      </c>
      <c r="AL293" s="52">
        <f t="shared" si="645"/>
        <v>0</v>
      </c>
      <c r="AM293" s="52">
        <f t="shared" si="645"/>
        <v>0</v>
      </c>
      <c r="AO293" s="31">
        <v>1</v>
      </c>
    </row>
    <row r="294" spans="2:41" ht="69.599999999999994" x14ac:dyDescent="0.35">
      <c r="B294" s="223">
        <v>289</v>
      </c>
      <c r="C294" s="54" t="s">
        <v>962</v>
      </c>
      <c r="D294" s="50" t="s">
        <v>673</v>
      </c>
      <c r="E294" s="51" t="s">
        <v>187</v>
      </c>
      <c r="F294" s="54" t="s">
        <v>963</v>
      </c>
      <c r="H294" s="226"/>
      <c r="I294" s="226"/>
      <c r="J294" s="226"/>
      <c r="K294" s="226"/>
      <c r="L294" s="102">
        <f>IF(T294=0,0,(IF(T294&lt;='Paramètres '!$B$5,0,ROUND(('Paramètres '!C$9*(MIN(T294,'Paramètres '!$B$10)-MIN(T294,'Paramètres '!$B$9))+'Paramètres '!C$10*(MIN(T294,'Paramètres '!$B$11)-MIN(T294,'Paramètres '!$B$10))+'Paramètres '!C$11*(MIN(T294,'Paramètres '!$B$12)-MIN(T294,'Paramètres '!$B$11))+'Paramètres '!C$12*(T294-MIN(T294,'Paramètres '!$B$12))),3))*H294/T294))</f>
        <v>0</v>
      </c>
      <c r="M294" s="102">
        <f>IF(U294=0,0,(IF(U294&lt;='Paramètres '!$B$5,0,ROUND(('Paramètres '!D$9*(MIN(U294,'Paramètres '!$B$10)-MIN(U294,'Paramètres '!$B$9))+'Paramètres '!D$10*(MIN(U294,'Paramètres '!$B$11)-MIN(U294,'Paramètres '!$B$10))+'Paramètres '!D$11*(MIN(U294,'Paramètres '!$B$12)-MIN(U294,'Paramètres '!$B$11))+'Paramètres '!D$12*(U294-MIN(U294,'Paramètres '!$B$12))),3))*I294/U294))</f>
        <v>0</v>
      </c>
      <c r="N294" s="102">
        <f>IF(V294=0,0,(IF(V294&lt;='Paramètres '!$B$5,0,ROUND(('Paramètres '!E$9*(MIN(V294,'Paramètres '!$B$10)-MIN(V294,'Paramètres '!$B$9))+'Paramètres '!E$10*(MIN(V294,'Paramètres '!$B$11)-MIN(V294,'Paramètres '!$B$10))+'Paramètres '!E$11*(MIN(V294,'Paramètres '!$B$12)-MIN(V294,'Paramètres '!$B$11))+'Paramètres '!E$12*(V294-MIN(V294,'Paramètres '!$B$12))),3))*J294/V294))</f>
        <v>0</v>
      </c>
      <c r="O294" s="102">
        <f>IF(W294=0,0,(IF(W294&lt;='Paramètres '!$B$5,0,ROUND(('Paramètres '!F$9*(MIN(W294,'Paramètres '!$B$10)-MIN(W294,'Paramètres '!$B$9))+'Paramètres '!F$10*(MIN(W294,'Paramètres '!$B$11)-MIN(W294,'Paramètres '!$B$10))+'Paramètres '!F$11*(MIN(W294,'Paramètres '!$B$12)-MIN(W294,'Paramètres '!$B$11))+'Paramètres '!F$12*(W294-MIN(W294,'Paramètres '!$B$12))),3))*K294/W294))</f>
        <v>0</v>
      </c>
      <c r="P294" s="227"/>
      <c r="Q294" s="227"/>
      <c r="R294" s="227"/>
      <c r="S294" s="227"/>
      <c r="T294" s="102">
        <f t="shared" si="646"/>
        <v>0</v>
      </c>
      <c r="U294" s="102">
        <f t="shared" si="646"/>
        <v>0</v>
      </c>
      <c r="V294" s="102">
        <f t="shared" si="646"/>
        <v>0</v>
      </c>
      <c r="W294" s="102">
        <f t="shared" si="646"/>
        <v>0</v>
      </c>
      <c r="X294" s="104">
        <f t="shared" ref="X294:X298" si="650">ROUND(SUM(L294:O294),3)</f>
        <v>0</v>
      </c>
      <c r="Z294" s="52">
        <f t="shared" si="648"/>
        <v>0</v>
      </c>
      <c r="AA294" s="52">
        <f t="shared" si="648"/>
        <v>0</v>
      </c>
      <c r="AB294" s="52">
        <f t="shared" si="648"/>
        <v>0</v>
      </c>
      <c r="AC294" s="52">
        <f t="shared" si="648"/>
        <v>0</v>
      </c>
      <c r="AE294" s="52">
        <f t="shared" si="649"/>
        <v>0</v>
      </c>
      <c r="AF294" s="52">
        <f t="shared" si="649"/>
        <v>0</v>
      </c>
      <c r="AG294" s="52">
        <f t="shared" si="649"/>
        <v>0</v>
      </c>
      <c r="AH294" s="52">
        <f t="shared" si="649"/>
        <v>0</v>
      </c>
      <c r="AJ294" s="52">
        <f t="shared" si="645"/>
        <v>0</v>
      </c>
      <c r="AK294" s="52">
        <f t="shared" si="645"/>
        <v>0</v>
      </c>
      <c r="AL294" s="52">
        <f t="shared" si="645"/>
        <v>0</v>
      </c>
      <c r="AM294" s="52">
        <f t="shared" si="645"/>
        <v>0</v>
      </c>
      <c r="AO294" s="31">
        <v>1</v>
      </c>
    </row>
    <row r="295" spans="2:41" ht="52.2" x14ac:dyDescent="0.35">
      <c r="B295" s="223">
        <v>290</v>
      </c>
      <c r="C295" s="54" t="s">
        <v>674</v>
      </c>
      <c r="D295" s="50" t="s">
        <v>675</v>
      </c>
      <c r="E295" s="51" t="s">
        <v>187</v>
      </c>
      <c r="F295" s="54" t="s">
        <v>676</v>
      </c>
      <c r="H295" s="226"/>
      <c r="I295" s="226"/>
      <c r="J295" s="226"/>
      <c r="K295" s="226"/>
      <c r="L295" s="102">
        <f>IF(T295=0,0,(IF(T295&lt;='Paramètres '!$B$5,0,ROUND(('Paramètres '!C$9*(MIN(T295,'Paramètres '!$B$10)-MIN(T295,'Paramètres '!$B$9))+'Paramètres '!C$10*(MIN(T295,'Paramètres '!$B$11)-MIN(T295,'Paramètres '!$B$10))+'Paramètres '!C$11*(MIN(T295,'Paramètres '!$B$12)-MIN(T295,'Paramètres '!$B$11))+'Paramètres '!C$12*(T295-MIN(T295,'Paramètres '!$B$12))),3))*H295/T295))</f>
        <v>0</v>
      </c>
      <c r="M295" s="102">
        <f>IF(U295=0,0,(IF(U295&lt;='Paramètres '!$B$5,0,ROUND(('Paramètres '!D$9*(MIN(U295,'Paramètres '!$B$10)-MIN(U295,'Paramètres '!$B$9))+'Paramètres '!D$10*(MIN(U295,'Paramètres '!$B$11)-MIN(U295,'Paramètres '!$B$10))+'Paramètres '!D$11*(MIN(U295,'Paramètres '!$B$12)-MIN(U295,'Paramètres '!$B$11))+'Paramètres '!D$12*(U295-MIN(U295,'Paramètres '!$B$12))),3))*I295/U295))</f>
        <v>0</v>
      </c>
      <c r="N295" s="102">
        <f>IF(V295=0,0,(IF(V295&lt;='Paramètres '!$B$5,0,ROUND(('Paramètres '!E$9*(MIN(V295,'Paramètres '!$B$10)-MIN(V295,'Paramètres '!$B$9))+'Paramètres '!E$10*(MIN(V295,'Paramètres '!$B$11)-MIN(V295,'Paramètres '!$B$10))+'Paramètres '!E$11*(MIN(V295,'Paramètres '!$B$12)-MIN(V295,'Paramètres '!$B$11))+'Paramètres '!E$12*(V295-MIN(V295,'Paramètres '!$B$12))),3))*J295/V295))</f>
        <v>0</v>
      </c>
      <c r="O295" s="102">
        <f>IF(W295=0,0,(IF(W295&lt;='Paramètres '!$B$5,0,ROUND(('Paramètres '!F$9*(MIN(W295,'Paramètres '!$B$10)-MIN(W295,'Paramètres '!$B$9))+'Paramètres '!F$10*(MIN(W295,'Paramètres '!$B$11)-MIN(W295,'Paramètres '!$B$10))+'Paramètres '!F$11*(MIN(W295,'Paramètres '!$B$12)-MIN(W295,'Paramètres '!$B$11))+'Paramètres '!F$12*(W295-MIN(W295,'Paramètres '!$B$12))),3))*K295/W295))</f>
        <v>0</v>
      </c>
      <c r="P295" s="227"/>
      <c r="Q295" s="227"/>
      <c r="R295" s="227"/>
      <c r="S295" s="227"/>
      <c r="T295" s="102">
        <f t="shared" si="646"/>
        <v>0</v>
      </c>
      <c r="U295" s="102">
        <f t="shared" si="646"/>
        <v>0</v>
      </c>
      <c r="V295" s="102">
        <f t="shared" si="646"/>
        <v>0</v>
      </c>
      <c r="W295" s="102">
        <f t="shared" si="646"/>
        <v>0</v>
      </c>
      <c r="X295" s="104">
        <f t="shared" si="650"/>
        <v>0</v>
      </c>
      <c r="Z295" s="52">
        <f t="shared" si="648"/>
        <v>0</v>
      </c>
      <c r="AA295" s="52">
        <f t="shared" si="648"/>
        <v>0</v>
      </c>
      <c r="AB295" s="52">
        <f t="shared" si="648"/>
        <v>0</v>
      </c>
      <c r="AC295" s="52">
        <f t="shared" si="648"/>
        <v>0</v>
      </c>
      <c r="AE295" s="52">
        <f t="shared" si="649"/>
        <v>0</v>
      </c>
      <c r="AF295" s="52">
        <f t="shared" si="649"/>
        <v>0</v>
      </c>
      <c r="AG295" s="52">
        <f t="shared" si="649"/>
        <v>0</v>
      </c>
      <c r="AH295" s="52">
        <f t="shared" si="649"/>
        <v>0</v>
      </c>
      <c r="AJ295" s="52">
        <f t="shared" ref="AJ295:AM298" si="651">Z295+AE295</f>
        <v>0</v>
      </c>
      <c r="AK295" s="52">
        <f t="shared" si="651"/>
        <v>0</v>
      </c>
      <c r="AL295" s="52">
        <f t="shared" si="651"/>
        <v>0</v>
      </c>
      <c r="AM295" s="52">
        <f t="shared" si="651"/>
        <v>0</v>
      </c>
      <c r="AO295" s="31">
        <v>1</v>
      </c>
    </row>
    <row r="296" spans="2:41" ht="69.599999999999994" x14ac:dyDescent="0.35">
      <c r="B296" s="223">
        <v>291</v>
      </c>
      <c r="C296" s="54" t="s">
        <v>677</v>
      </c>
      <c r="D296" s="50" t="s">
        <v>678</v>
      </c>
      <c r="E296" s="51" t="s">
        <v>187</v>
      </c>
      <c r="F296" s="54" t="s">
        <v>679</v>
      </c>
      <c r="H296" s="226"/>
      <c r="I296" s="226"/>
      <c r="J296" s="226"/>
      <c r="K296" s="226"/>
      <c r="L296" s="102">
        <f>IF(T296=0,0,(IF(T296&lt;='Paramètres '!$B$5,0,ROUND(('Paramètres '!C$9*(MIN(T296,'Paramètres '!$B$10)-MIN(T296,'Paramètres '!$B$9))+'Paramètres '!C$10*(MIN(T296,'Paramètres '!$B$11)-MIN(T296,'Paramètres '!$B$10))+'Paramètres '!C$11*(MIN(T296,'Paramètres '!$B$12)-MIN(T296,'Paramètres '!$B$11))+'Paramètres '!C$12*(T296-MIN(T296,'Paramètres '!$B$12))),3))*H296/T296))</f>
        <v>0</v>
      </c>
      <c r="M296" s="102">
        <f>IF(U296=0,0,(IF(U296&lt;='Paramètres '!$B$5,0,ROUND(('Paramètres '!D$9*(MIN(U296,'Paramètres '!$B$10)-MIN(U296,'Paramètres '!$B$9))+'Paramètres '!D$10*(MIN(U296,'Paramètres '!$B$11)-MIN(U296,'Paramètres '!$B$10))+'Paramètres '!D$11*(MIN(U296,'Paramètres '!$B$12)-MIN(U296,'Paramètres '!$B$11))+'Paramètres '!D$12*(U296-MIN(U296,'Paramètres '!$B$12))),3))*I296/U296))</f>
        <v>0</v>
      </c>
      <c r="N296" s="102">
        <f>IF(V296=0,0,(IF(V296&lt;='Paramètres '!$B$5,0,ROUND(('Paramètres '!E$9*(MIN(V296,'Paramètres '!$B$10)-MIN(V296,'Paramètres '!$B$9))+'Paramètres '!E$10*(MIN(V296,'Paramètres '!$B$11)-MIN(V296,'Paramètres '!$B$10))+'Paramètres '!E$11*(MIN(V296,'Paramètres '!$B$12)-MIN(V296,'Paramètres '!$B$11))+'Paramètres '!E$12*(V296-MIN(V296,'Paramètres '!$B$12))),3))*J296/V296))</f>
        <v>0</v>
      </c>
      <c r="O296" s="102">
        <f>IF(W296=0,0,(IF(W296&lt;='Paramètres '!$B$5,0,ROUND(('Paramètres '!F$9*(MIN(W296,'Paramètres '!$B$10)-MIN(W296,'Paramètres '!$B$9))+'Paramètres '!F$10*(MIN(W296,'Paramètres '!$B$11)-MIN(W296,'Paramètres '!$B$10))+'Paramètres '!F$11*(MIN(W296,'Paramètres '!$B$12)-MIN(W296,'Paramètres '!$B$11))+'Paramètres '!F$12*(W296-MIN(W296,'Paramètres '!$B$12))),3))*K296/W296))</f>
        <v>0</v>
      </c>
      <c r="P296" s="227"/>
      <c r="Q296" s="227"/>
      <c r="R296" s="227"/>
      <c r="S296" s="227"/>
      <c r="T296" s="102">
        <f t="shared" si="646"/>
        <v>0</v>
      </c>
      <c r="U296" s="102">
        <f t="shared" si="646"/>
        <v>0</v>
      </c>
      <c r="V296" s="102">
        <f t="shared" si="646"/>
        <v>0</v>
      </c>
      <c r="W296" s="102">
        <f t="shared" si="646"/>
        <v>0</v>
      </c>
      <c r="X296" s="104">
        <f t="shared" si="650"/>
        <v>0</v>
      </c>
      <c r="Z296" s="52">
        <f t="shared" si="648"/>
        <v>0</v>
      </c>
      <c r="AA296" s="52">
        <f t="shared" si="648"/>
        <v>0</v>
      </c>
      <c r="AB296" s="52">
        <f t="shared" si="648"/>
        <v>0</v>
      </c>
      <c r="AC296" s="52">
        <f t="shared" si="648"/>
        <v>0</v>
      </c>
      <c r="AE296" s="52">
        <f t="shared" si="649"/>
        <v>0</v>
      </c>
      <c r="AF296" s="52">
        <f t="shared" si="649"/>
        <v>0</v>
      </c>
      <c r="AG296" s="52">
        <f t="shared" si="649"/>
        <v>0</v>
      </c>
      <c r="AH296" s="52">
        <f t="shared" si="649"/>
        <v>0</v>
      </c>
      <c r="AJ296" s="52">
        <f t="shared" si="651"/>
        <v>0</v>
      </c>
      <c r="AK296" s="52">
        <f t="shared" si="651"/>
        <v>0</v>
      </c>
      <c r="AL296" s="52">
        <f t="shared" si="651"/>
        <v>0</v>
      </c>
      <c r="AM296" s="52">
        <f t="shared" si="651"/>
        <v>0</v>
      </c>
      <c r="AO296" s="31">
        <v>1</v>
      </c>
    </row>
    <row r="297" spans="2:41" ht="52.2" x14ac:dyDescent="0.35">
      <c r="B297" s="223">
        <v>292</v>
      </c>
      <c r="C297" s="54" t="s">
        <v>680</v>
      </c>
      <c r="D297" s="50" t="s">
        <v>681</v>
      </c>
      <c r="E297" s="51" t="s">
        <v>239</v>
      </c>
      <c r="F297" s="54" t="s">
        <v>682</v>
      </c>
      <c r="H297" s="226"/>
      <c r="I297" s="226"/>
      <c r="J297" s="226"/>
      <c r="K297" s="226"/>
      <c r="L297" s="102">
        <f>IF(T297=0,0,(IF(T297&lt;='Paramètres '!$B$5,0,ROUND(('Paramètres '!C$9*(MIN(T297,'Paramètres '!$B$10)-MIN(T297,'Paramètres '!$B$9))+'Paramètres '!C$10*(MIN(T297,'Paramètres '!$B$11)-MIN(T297,'Paramètres '!$B$10))+'Paramètres '!C$11*(MIN(T297,'Paramètres '!$B$12)-MIN(T297,'Paramètres '!$B$11))+'Paramètres '!C$12*(T297-MIN(T297,'Paramètres '!$B$12))),3))*H297/T297))</f>
        <v>0</v>
      </c>
      <c r="M297" s="102">
        <f>IF(U297=0,0,(IF(U297&lt;='Paramètres '!$B$5,0,ROUND(('Paramètres '!D$9*(MIN(U297,'Paramètres '!$B$10)-MIN(U297,'Paramètres '!$B$9))+'Paramètres '!D$10*(MIN(U297,'Paramètres '!$B$11)-MIN(U297,'Paramètres '!$B$10))+'Paramètres '!D$11*(MIN(U297,'Paramètres '!$B$12)-MIN(U297,'Paramètres '!$B$11))+'Paramètres '!D$12*(U297-MIN(U297,'Paramètres '!$B$12))),3))*I297/U297))</f>
        <v>0</v>
      </c>
      <c r="N297" s="102">
        <f>IF(V297=0,0,(IF(V297&lt;='Paramètres '!$B$5,0,ROUND(('Paramètres '!E$9*(MIN(V297,'Paramètres '!$B$10)-MIN(V297,'Paramètres '!$B$9))+'Paramètres '!E$10*(MIN(V297,'Paramètres '!$B$11)-MIN(V297,'Paramètres '!$B$10))+'Paramètres '!E$11*(MIN(V297,'Paramètres '!$B$12)-MIN(V297,'Paramètres '!$B$11))+'Paramètres '!E$12*(V297-MIN(V297,'Paramètres '!$B$12))),3))*J297/V297))</f>
        <v>0</v>
      </c>
      <c r="O297" s="102">
        <f>IF(W297=0,0,(IF(W297&lt;='Paramètres '!$B$5,0,ROUND(('Paramètres '!F$9*(MIN(W297,'Paramètres '!$B$10)-MIN(W297,'Paramètres '!$B$9))+'Paramètres '!F$10*(MIN(W297,'Paramètres '!$B$11)-MIN(W297,'Paramètres '!$B$10))+'Paramètres '!F$11*(MIN(W297,'Paramètres '!$B$12)-MIN(W297,'Paramètres '!$B$11))+'Paramètres '!F$12*(W297-MIN(W297,'Paramètres '!$B$12))),3))*K297/W297))</f>
        <v>0</v>
      </c>
      <c r="P297" s="227"/>
      <c r="Q297" s="227"/>
      <c r="R297" s="227"/>
      <c r="S297" s="227"/>
      <c r="T297" s="102">
        <f t="shared" si="646"/>
        <v>0</v>
      </c>
      <c r="U297" s="102">
        <f t="shared" si="646"/>
        <v>0</v>
      </c>
      <c r="V297" s="102">
        <f t="shared" si="646"/>
        <v>0</v>
      </c>
      <c r="W297" s="102">
        <f t="shared" si="646"/>
        <v>0</v>
      </c>
      <c r="X297" s="104">
        <f t="shared" si="650"/>
        <v>0</v>
      </c>
      <c r="Z297" s="52">
        <f t="shared" si="648"/>
        <v>0</v>
      </c>
      <c r="AA297" s="52">
        <f t="shared" si="648"/>
        <v>0</v>
      </c>
      <c r="AB297" s="52">
        <f t="shared" si="648"/>
        <v>0</v>
      </c>
      <c r="AC297" s="52">
        <f t="shared" si="648"/>
        <v>0</v>
      </c>
      <c r="AE297" s="52">
        <f t="shared" si="649"/>
        <v>0</v>
      </c>
      <c r="AF297" s="52">
        <f t="shared" si="649"/>
        <v>0</v>
      </c>
      <c r="AG297" s="52">
        <f t="shared" si="649"/>
        <v>0</v>
      </c>
      <c r="AH297" s="52">
        <f t="shared" si="649"/>
        <v>0</v>
      </c>
      <c r="AJ297" s="52">
        <f t="shared" si="651"/>
        <v>0</v>
      </c>
      <c r="AK297" s="52">
        <f t="shared" si="651"/>
        <v>0</v>
      </c>
      <c r="AL297" s="52">
        <f t="shared" si="651"/>
        <v>0</v>
      </c>
      <c r="AM297" s="52">
        <f t="shared" si="651"/>
        <v>0</v>
      </c>
      <c r="AO297" s="31">
        <v>1</v>
      </c>
    </row>
    <row r="298" spans="2:41" ht="52.2" x14ac:dyDescent="0.35">
      <c r="B298" s="223">
        <v>293</v>
      </c>
      <c r="C298" s="54" t="s">
        <v>683</v>
      </c>
      <c r="D298" s="50" t="s">
        <v>684</v>
      </c>
      <c r="E298" s="51" t="s">
        <v>239</v>
      </c>
      <c r="F298" s="54" t="s">
        <v>685</v>
      </c>
      <c r="H298" s="226"/>
      <c r="I298" s="226"/>
      <c r="J298" s="226"/>
      <c r="K298" s="226"/>
      <c r="L298" s="102">
        <f>IF(T298=0,0,(IF(T298&lt;='Paramètres '!$B$5,0,ROUND(('Paramètres '!C$9*(MIN(T298,'Paramètres '!$B$10)-MIN(T298,'Paramètres '!$B$9))+'Paramètres '!C$10*(MIN(T298,'Paramètres '!$B$11)-MIN(T298,'Paramètres '!$B$10))+'Paramètres '!C$11*(MIN(T298,'Paramètres '!$B$12)-MIN(T298,'Paramètres '!$B$11))+'Paramètres '!C$12*(T298-MIN(T298,'Paramètres '!$B$12))),3))*H298/T298))</f>
        <v>0</v>
      </c>
      <c r="M298" s="102">
        <f>IF(U298=0,0,(IF(U298&lt;='Paramètres '!$B$5,0,ROUND(('Paramètres '!D$9*(MIN(U298,'Paramètres '!$B$10)-MIN(U298,'Paramètres '!$B$9))+'Paramètres '!D$10*(MIN(U298,'Paramètres '!$B$11)-MIN(U298,'Paramètres '!$B$10))+'Paramètres '!D$11*(MIN(U298,'Paramètres '!$B$12)-MIN(U298,'Paramètres '!$B$11))+'Paramètres '!D$12*(U298-MIN(U298,'Paramètres '!$B$12))),3))*I298/U298))</f>
        <v>0</v>
      </c>
      <c r="N298" s="102">
        <f>IF(V298=0,0,(IF(V298&lt;='Paramètres '!$B$5,0,ROUND(('Paramètres '!E$9*(MIN(V298,'Paramètres '!$B$10)-MIN(V298,'Paramètres '!$B$9))+'Paramètres '!E$10*(MIN(V298,'Paramètres '!$B$11)-MIN(V298,'Paramètres '!$B$10))+'Paramètres '!E$11*(MIN(V298,'Paramètres '!$B$12)-MIN(V298,'Paramètres '!$B$11))+'Paramètres '!E$12*(V298-MIN(V298,'Paramètres '!$B$12))),3))*J298/V298))</f>
        <v>0</v>
      </c>
      <c r="O298" s="102">
        <f>IF(W298=0,0,(IF(W298&lt;='Paramètres '!$B$5,0,ROUND(('Paramètres '!F$9*(MIN(W298,'Paramètres '!$B$10)-MIN(W298,'Paramètres '!$B$9))+'Paramètres '!F$10*(MIN(W298,'Paramètres '!$B$11)-MIN(W298,'Paramètres '!$B$10))+'Paramètres '!F$11*(MIN(W298,'Paramètres '!$B$12)-MIN(W298,'Paramètres '!$B$11))+'Paramètres '!F$12*(W298-MIN(W298,'Paramètres '!$B$12))),3))*K298/W298))</f>
        <v>0</v>
      </c>
      <c r="P298" s="227"/>
      <c r="Q298" s="227"/>
      <c r="R298" s="227"/>
      <c r="S298" s="227"/>
      <c r="T298" s="102">
        <f t="shared" si="646"/>
        <v>0</v>
      </c>
      <c r="U298" s="102">
        <f t="shared" si="646"/>
        <v>0</v>
      </c>
      <c r="V298" s="102">
        <f t="shared" si="646"/>
        <v>0</v>
      </c>
      <c r="W298" s="102">
        <f t="shared" si="646"/>
        <v>0</v>
      </c>
      <c r="X298" s="104">
        <f t="shared" si="650"/>
        <v>0</v>
      </c>
      <c r="Z298" s="52">
        <f t="shared" si="648"/>
        <v>0</v>
      </c>
      <c r="AA298" s="52">
        <f t="shared" si="648"/>
        <v>0</v>
      </c>
      <c r="AB298" s="52">
        <f t="shared" si="648"/>
        <v>0</v>
      </c>
      <c r="AC298" s="52">
        <f t="shared" si="648"/>
        <v>0</v>
      </c>
      <c r="AE298" s="52">
        <f t="shared" si="649"/>
        <v>0</v>
      </c>
      <c r="AF298" s="52">
        <f t="shared" si="649"/>
        <v>0</v>
      </c>
      <c r="AG298" s="52">
        <f t="shared" si="649"/>
        <v>0</v>
      </c>
      <c r="AH298" s="52">
        <f t="shared" si="649"/>
        <v>0</v>
      </c>
      <c r="AJ298" s="52">
        <f t="shared" si="651"/>
        <v>0</v>
      </c>
      <c r="AK298" s="52">
        <f t="shared" si="651"/>
        <v>0</v>
      </c>
      <c r="AL298" s="52">
        <f t="shared" si="651"/>
        <v>0</v>
      </c>
      <c r="AM298" s="52">
        <f t="shared" si="651"/>
        <v>0</v>
      </c>
      <c r="AO298" s="31">
        <v>1</v>
      </c>
    </row>
    <row r="299" spans="2:41" ht="69.599999999999994" x14ac:dyDescent="0.35">
      <c r="B299" s="223">
        <v>294</v>
      </c>
      <c r="C299" s="54" t="s">
        <v>224</v>
      </c>
      <c r="D299" s="50" t="s">
        <v>153</v>
      </c>
      <c r="E299" s="51" t="s">
        <v>167</v>
      </c>
      <c r="F299" s="54" t="s">
        <v>686</v>
      </c>
      <c r="H299" s="226"/>
      <c r="I299" s="226"/>
      <c r="J299" s="226"/>
      <c r="K299" s="226"/>
      <c r="L299" s="102">
        <f>IF(T299=0,0,(IF(T299&lt;='Paramètres '!$B$5,0,ROUND(('Paramètres '!C$9*(MIN(T299,'Paramètres '!$B$10)-MIN(T299,'Paramètres '!$B$9))+'Paramètres '!C$10*(MIN(T299,'Paramètres '!$B$11)-MIN(T299,'Paramètres '!$B$10))+'Paramètres '!C$11*(MIN(T299,'Paramètres '!$B$12)-MIN(T299,'Paramètres '!$B$11))+'Paramètres '!C$12*(T299-MIN(T299,'Paramètres '!$B$12))),3))*H299/T299))</f>
        <v>0</v>
      </c>
      <c r="M299" s="102">
        <f>IF(U299=0,0,(IF(U299&lt;='Paramètres '!$B$5,0,ROUND(('Paramètres '!D$9*(MIN(U299,'Paramètres '!$B$10)-MIN(U299,'Paramètres '!$B$9))+'Paramètres '!D$10*(MIN(U299,'Paramètres '!$B$11)-MIN(U299,'Paramètres '!$B$10))+'Paramètres '!D$11*(MIN(U299,'Paramètres '!$B$12)-MIN(U299,'Paramètres '!$B$11))+'Paramètres '!D$12*(U299-MIN(U299,'Paramètres '!$B$12))),3))*I299/U299))</f>
        <v>0</v>
      </c>
      <c r="N299" s="102">
        <f>IF(V299=0,0,(IF(V299&lt;='Paramètres '!$B$5,0,ROUND(('Paramètres '!E$9*(MIN(V299,'Paramètres '!$B$10)-MIN(V299,'Paramètres '!$B$9))+'Paramètres '!E$10*(MIN(V299,'Paramètres '!$B$11)-MIN(V299,'Paramètres '!$B$10))+'Paramètres '!E$11*(MIN(V299,'Paramètres '!$B$12)-MIN(V299,'Paramètres '!$B$11))+'Paramètres '!E$12*(V299-MIN(V299,'Paramètres '!$B$12))),3))*J299/V299))</f>
        <v>0</v>
      </c>
      <c r="O299" s="102">
        <f>IF(W299=0,0,(IF(W299&lt;='Paramètres '!$B$5,0,ROUND(('Paramètres '!F$9*(MIN(W299,'Paramètres '!$B$10)-MIN(W299,'Paramètres '!$B$9))+'Paramètres '!F$10*(MIN(W299,'Paramètres '!$B$11)-MIN(W299,'Paramètres '!$B$10))+'Paramètres '!F$11*(MIN(W299,'Paramètres '!$B$12)-MIN(W299,'Paramètres '!$B$11))+'Paramètres '!F$12*(W299-MIN(W299,'Paramètres '!$B$12))),3))*K299/W299))</f>
        <v>0</v>
      </c>
      <c r="P299" s="227"/>
      <c r="Q299" s="227"/>
      <c r="R299" s="227"/>
      <c r="S299" s="227"/>
      <c r="T299" s="102">
        <f t="shared" ref="T299:T315" si="652">ROUND(P299+H299,3)</f>
        <v>0</v>
      </c>
      <c r="U299" s="102">
        <f t="shared" ref="U299:U315" si="653">ROUND(Q299+I299,3)</f>
        <v>0</v>
      </c>
      <c r="V299" s="102">
        <f t="shared" ref="V299:V315" si="654">ROUND(R299+J299,3)</f>
        <v>0</v>
      </c>
      <c r="W299" s="102">
        <f t="shared" ref="W299:W315" si="655">ROUND(S299+K299,3)</f>
        <v>0</v>
      </c>
      <c r="X299" s="104">
        <f t="shared" ref="X299:X317" si="656">ROUND(SUM(L299:O299),3)</f>
        <v>0</v>
      </c>
      <c r="Z299" s="52">
        <f t="shared" ref="Z299:Z315" si="657">IF(AND(H299&gt;0,P299=0),L299,0)</f>
        <v>0</v>
      </c>
      <c r="AA299" s="52">
        <f t="shared" ref="AA299:AA315" si="658">IF(AND(I299&gt;0,Q299=0),M299,0)</f>
        <v>0</v>
      </c>
      <c r="AB299" s="52">
        <f t="shared" ref="AB299:AB315" si="659">IF(AND(J299&gt;0,R299=0),N299,0)</f>
        <v>0</v>
      </c>
      <c r="AC299" s="52">
        <f t="shared" ref="AC299:AC315" si="660">IF(AND(K299&gt;0,S299=0),O299,0)</f>
        <v>0</v>
      </c>
      <c r="AE299" s="52">
        <f t="shared" ref="AE299:AE315" si="661">IF(AND(H299&gt;0,P299&gt;0),L299,0)</f>
        <v>0</v>
      </c>
      <c r="AF299" s="52">
        <f t="shared" ref="AF299:AF315" si="662">IF(AND(I299&gt;0,Q299&gt;0),M299,0)</f>
        <v>0</v>
      </c>
      <c r="AG299" s="52">
        <f t="shared" ref="AG299:AG315" si="663">IF(AND(J299&gt;0,R299&gt;0),N299,0)</f>
        <v>0</v>
      </c>
      <c r="AH299" s="52">
        <f t="shared" ref="AH299:AH315" si="664">IF(AND(K299&gt;0,S299&gt;0),O299,0)</f>
        <v>0</v>
      </c>
      <c r="AJ299" s="52">
        <f t="shared" ref="AJ299:AJ315" si="665">Z299+AE299</f>
        <v>0</v>
      </c>
      <c r="AK299" s="52">
        <f t="shared" ref="AK299:AK315" si="666">AA299+AF299</f>
        <v>0</v>
      </c>
      <c r="AL299" s="52">
        <f t="shared" ref="AL299:AL315" si="667">AB299+AG299</f>
        <v>0</v>
      </c>
      <c r="AM299" s="52">
        <f t="shared" ref="AM299:AM315" si="668">AC299+AH299</f>
        <v>0</v>
      </c>
      <c r="AO299" s="31">
        <v>1</v>
      </c>
    </row>
    <row r="300" spans="2:41" ht="52.2" x14ac:dyDescent="0.35">
      <c r="B300" s="223">
        <v>295</v>
      </c>
      <c r="C300" s="54" t="s">
        <v>687</v>
      </c>
      <c r="D300" s="50" t="s">
        <v>688</v>
      </c>
      <c r="E300" s="51" t="s">
        <v>167</v>
      </c>
      <c r="F300" s="54" t="s">
        <v>689</v>
      </c>
      <c r="H300" s="226"/>
      <c r="I300" s="226"/>
      <c r="J300" s="226"/>
      <c r="K300" s="226"/>
      <c r="L300" s="102">
        <f>IF(T300=0,0,(IF(T300&lt;='Paramètres '!$B$5,0,ROUND(('Paramètres '!C$9*(MIN(T300,'Paramètres '!$B$10)-MIN(T300,'Paramètres '!$B$9))+'Paramètres '!C$10*(MIN(T300,'Paramètres '!$B$11)-MIN(T300,'Paramètres '!$B$10))+'Paramètres '!C$11*(MIN(T300,'Paramètres '!$B$12)-MIN(T300,'Paramètres '!$B$11))+'Paramètres '!C$12*(T300-MIN(T300,'Paramètres '!$B$12))),3))*H300/T300))</f>
        <v>0</v>
      </c>
      <c r="M300" s="102">
        <f>IF(U300=0,0,(IF(U300&lt;='Paramètres '!$B$5,0,ROUND(('Paramètres '!D$9*(MIN(U300,'Paramètres '!$B$10)-MIN(U300,'Paramètres '!$B$9))+'Paramètres '!D$10*(MIN(U300,'Paramètres '!$B$11)-MIN(U300,'Paramètres '!$B$10))+'Paramètres '!D$11*(MIN(U300,'Paramètres '!$B$12)-MIN(U300,'Paramètres '!$B$11))+'Paramètres '!D$12*(U300-MIN(U300,'Paramètres '!$B$12))),3))*I300/U300))</f>
        <v>0</v>
      </c>
      <c r="N300" s="102">
        <f>IF(V300=0,0,(IF(V300&lt;='Paramètres '!$B$5,0,ROUND(('Paramètres '!E$9*(MIN(V300,'Paramètres '!$B$10)-MIN(V300,'Paramètres '!$B$9))+'Paramètres '!E$10*(MIN(V300,'Paramètres '!$B$11)-MIN(V300,'Paramètres '!$B$10))+'Paramètres '!E$11*(MIN(V300,'Paramètres '!$B$12)-MIN(V300,'Paramètres '!$B$11))+'Paramètres '!E$12*(V300-MIN(V300,'Paramètres '!$B$12))),3))*J300/V300))</f>
        <v>0</v>
      </c>
      <c r="O300" s="102">
        <f>IF(W300=0,0,(IF(W300&lt;='Paramètres '!$B$5,0,ROUND(('Paramètres '!F$9*(MIN(W300,'Paramètres '!$B$10)-MIN(W300,'Paramètres '!$B$9))+'Paramètres '!F$10*(MIN(W300,'Paramètres '!$B$11)-MIN(W300,'Paramètres '!$B$10))+'Paramètres '!F$11*(MIN(W300,'Paramètres '!$B$12)-MIN(W300,'Paramètres '!$B$11))+'Paramètres '!F$12*(W300-MIN(W300,'Paramètres '!$B$12))),3))*K300/W300))</f>
        <v>0</v>
      </c>
      <c r="P300" s="227"/>
      <c r="Q300" s="227"/>
      <c r="R300" s="227"/>
      <c r="S300" s="227"/>
      <c r="T300" s="102">
        <f t="shared" si="652"/>
        <v>0</v>
      </c>
      <c r="U300" s="102">
        <f t="shared" si="653"/>
        <v>0</v>
      </c>
      <c r="V300" s="102">
        <f t="shared" si="654"/>
        <v>0</v>
      </c>
      <c r="W300" s="102">
        <f t="shared" si="655"/>
        <v>0</v>
      </c>
      <c r="X300" s="104">
        <f t="shared" si="656"/>
        <v>0</v>
      </c>
      <c r="Z300" s="52">
        <f t="shared" si="657"/>
        <v>0</v>
      </c>
      <c r="AA300" s="52">
        <f t="shared" si="658"/>
        <v>0</v>
      </c>
      <c r="AB300" s="52">
        <f t="shared" si="659"/>
        <v>0</v>
      </c>
      <c r="AC300" s="52">
        <f t="shared" si="660"/>
        <v>0</v>
      </c>
      <c r="AE300" s="52">
        <f t="shared" si="661"/>
        <v>0</v>
      </c>
      <c r="AF300" s="52">
        <f t="shared" si="662"/>
        <v>0</v>
      </c>
      <c r="AG300" s="52">
        <f t="shared" si="663"/>
        <v>0</v>
      </c>
      <c r="AH300" s="52">
        <f t="shared" si="664"/>
        <v>0</v>
      </c>
      <c r="AJ300" s="52">
        <f t="shared" si="665"/>
        <v>0</v>
      </c>
      <c r="AK300" s="52">
        <f t="shared" si="666"/>
        <v>0</v>
      </c>
      <c r="AL300" s="52">
        <f t="shared" si="667"/>
        <v>0</v>
      </c>
      <c r="AM300" s="52">
        <f t="shared" si="668"/>
        <v>0</v>
      </c>
      <c r="AO300" s="31">
        <v>1</v>
      </c>
    </row>
    <row r="301" spans="2:41" ht="69.599999999999994" x14ac:dyDescent="0.35">
      <c r="B301" s="223">
        <v>296</v>
      </c>
      <c r="C301" s="54" t="s">
        <v>690</v>
      </c>
      <c r="D301" s="50" t="s">
        <v>691</v>
      </c>
      <c r="E301" s="51" t="s">
        <v>167</v>
      </c>
      <c r="F301" s="54" t="s">
        <v>692</v>
      </c>
      <c r="H301" s="226"/>
      <c r="I301" s="226"/>
      <c r="J301" s="226"/>
      <c r="K301" s="226"/>
      <c r="L301" s="102">
        <f>IF(T301=0,0,(IF(T301&lt;='Paramètres '!$B$5,0,ROUND(('Paramètres '!C$9*(MIN(T301,'Paramètres '!$B$10)-MIN(T301,'Paramètres '!$B$9))+'Paramètres '!C$10*(MIN(T301,'Paramètres '!$B$11)-MIN(T301,'Paramètres '!$B$10))+'Paramètres '!C$11*(MIN(T301,'Paramètres '!$B$12)-MIN(T301,'Paramètres '!$B$11))+'Paramètres '!C$12*(T301-MIN(T301,'Paramètres '!$B$12))),3))*H301/T301))</f>
        <v>0</v>
      </c>
      <c r="M301" s="102">
        <f>IF(U301=0,0,(IF(U301&lt;='Paramètres '!$B$5,0,ROUND(('Paramètres '!D$9*(MIN(U301,'Paramètres '!$B$10)-MIN(U301,'Paramètres '!$B$9))+'Paramètres '!D$10*(MIN(U301,'Paramètres '!$B$11)-MIN(U301,'Paramètres '!$B$10))+'Paramètres '!D$11*(MIN(U301,'Paramètres '!$B$12)-MIN(U301,'Paramètres '!$B$11))+'Paramètres '!D$12*(U301-MIN(U301,'Paramètres '!$B$12))),3))*I301/U301))</f>
        <v>0</v>
      </c>
      <c r="N301" s="102">
        <f>IF(V301=0,0,(IF(V301&lt;='Paramètres '!$B$5,0,ROUND(('Paramètres '!E$9*(MIN(V301,'Paramètres '!$B$10)-MIN(V301,'Paramètres '!$B$9))+'Paramètres '!E$10*(MIN(V301,'Paramètres '!$B$11)-MIN(V301,'Paramètres '!$B$10))+'Paramètres '!E$11*(MIN(V301,'Paramètres '!$B$12)-MIN(V301,'Paramètres '!$B$11))+'Paramètres '!E$12*(V301-MIN(V301,'Paramètres '!$B$12))),3))*J301/V301))</f>
        <v>0</v>
      </c>
      <c r="O301" s="102">
        <f>IF(W301=0,0,(IF(W301&lt;='Paramètres '!$B$5,0,ROUND(('Paramètres '!F$9*(MIN(W301,'Paramètres '!$B$10)-MIN(W301,'Paramètres '!$B$9))+'Paramètres '!F$10*(MIN(W301,'Paramètres '!$B$11)-MIN(W301,'Paramètres '!$B$10))+'Paramètres '!F$11*(MIN(W301,'Paramètres '!$B$12)-MIN(W301,'Paramètres '!$B$11))+'Paramètres '!F$12*(W301-MIN(W301,'Paramètres '!$B$12))),3))*K301/W301))</f>
        <v>0</v>
      </c>
      <c r="P301" s="227"/>
      <c r="Q301" s="227"/>
      <c r="R301" s="227"/>
      <c r="S301" s="227"/>
      <c r="T301" s="102">
        <f t="shared" si="652"/>
        <v>0</v>
      </c>
      <c r="U301" s="102">
        <f t="shared" si="653"/>
        <v>0</v>
      </c>
      <c r="V301" s="102">
        <f t="shared" si="654"/>
        <v>0</v>
      </c>
      <c r="W301" s="102">
        <f t="shared" si="655"/>
        <v>0</v>
      </c>
      <c r="X301" s="104">
        <f t="shared" si="656"/>
        <v>0</v>
      </c>
      <c r="Z301" s="52">
        <f t="shared" si="657"/>
        <v>0</v>
      </c>
      <c r="AA301" s="52">
        <f t="shared" si="658"/>
        <v>0</v>
      </c>
      <c r="AB301" s="52">
        <f t="shared" si="659"/>
        <v>0</v>
      </c>
      <c r="AC301" s="52">
        <f t="shared" si="660"/>
        <v>0</v>
      </c>
      <c r="AE301" s="52">
        <f t="shared" si="661"/>
        <v>0</v>
      </c>
      <c r="AF301" s="52">
        <f t="shared" si="662"/>
        <v>0</v>
      </c>
      <c r="AG301" s="52">
        <f t="shared" si="663"/>
        <v>0</v>
      </c>
      <c r="AH301" s="52">
        <f t="shared" si="664"/>
        <v>0</v>
      </c>
      <c r="AJ301" s="52">
        <f t="shared" si="665"/>
        <v>0</v>
      </c>
      <c r="AK301" s="52">
        <f t="shared" si="666"/>
        <v>0</v>
      </c>
      <c r="AL301" s="52">
        <f t="shared" si="667"/>
        <v>0</v>
      </c>
      <c r="AM301" s="52">
        <f t="shared" si="668"/>
        <v>0</v>
      </c>
      <c r="AO301" s="31">
        <v>1</v>
      </c>
    </row>
    <row r="302" spans="2:41" ht="52.2" x14ac:dyDescent="0.35">
      <c r="B302" s="223">
        <v>297</v>
      </c>
      <c r="C302" s="54" t="s">
        <v>693</v>
      </c>
      <c r="D302" s="50" t="s">
        <v>694</v>
      </c>
      <c r="E302" s="51" t="s">
        <v>173</v>
      </c>
      <c r="F302" s="54" t="s">
        <v>695</v>
      </c>
      <c r="H302" s="226"/>
      <c r="I302" s="226"/>
      <c r="J302" s="226"/>
      <c r="K302" s="226"/>
      <c r="L302" s="102">
        <f>IF(T302=0,0,(IF(T302&lt;='Paramètres '!$B$5,0,ROUND(('Paramètres '!C$9*(MIN(T302,'Paramètres '!$B$10)-MIN(T302,'Paramètres '!$B$9))+'Paramètres '!C$10*(MIN(T302,'Paramètres '!$B$11)-MIN(T302,'Paramètres '!$B$10))+'Paramètres '!C$11*(MIN(T302,'Paramètres '!$B$12)-MIN(T302,'Paramètres '!$B$11))+'Paramètres '!C$12*(T302-MIN(T302,'Paramètres '!$B$12))),3))*H302/T302))</f>
        <v>0</v>
      </c>
      <c r="M302" s="102">
        <f>IF(U302=0,0,(IF(U302&lt;='Paramètres '!$B$5,0,ROUND(('Paramètres '!D$9*(MIN(U302,'Paramètres '!$B$10)-MIN(U302,'Paramètres '!$B$9))+'Paramètres '!D$10*(MIN(U302,'Paramètres '!$B$11)-MIN(U302,'Paramètres '!$B$10))+'Paramètres '!D$11*(MIN(U302,'Paramètres '!$B$12)-MIN(U302,'Paramètres '!$B$11))+'Paramètres '!D$12*(U302-MIN(U302,'Paramètres '!$B$12))),3))*I302/U302))</f>
        <v>0</v>
      </c>
      <c r="N302" s="102">
        <f>IF(V302=0,0,(IF(V302&lt;='Paramètres '!$B$5,0,ROUND(('Paramètres '!E$9*(MIN(V302,'Paramètres '!$B$10)-MIN(V302,'Paramètres '!$B$9))+'Paramètres '!E$10*(MIN(V302,'Paramètres '!$B$11)-MIN(V302,'Paramètres '!$B$10))+'Paramètres '!E$11*(MIN(V302,'Paramètres '!$B$12)-MIN(V302,'Paramètres '!$B$11))+'Paramètres '!E$12*(V302-MIN(V302,'Paramètres '!$B$12))),3))*J302/V302))</f>
        <v>0</v>
      </c>
      <c r="O302" s="102">
        <f>IF(W302=0,0,(IF(W302&lt;='Paramètres '!$B$5,0,ROUND(('Paramètres '!F$9*(MIN(W302,'Paramètres '!$B$10)-MIN(W302,'Paramètres '!$B$9))+'Paramètres '!F$10*(MIN(W302,'Paramètres '!$B$11)-MIN(W302,'Paramètres '!$B$10))+'Paramètres '!F$11*(MIN(W302,'Paramètres '!$B$12)-MIN(W302,'Paramètres '!$B$11))+'Paramètres '!F$12*(W302-MIN(W302,'Paramètres '!$B$12))),3))*K302/W302))</f>
        <v>0</v>
      </c>
      <c r="P302" s="227"/>
      <c r="Q302" s="227"/>
      <c r="R302" s="227"/>
      <c r="S302" s="227"/>
      <c r="T302" s="102">
        <f t="shared" si="652"/>
        <v>0</v>
      </c>
      <c r="U302" s="102">
        <f t="shared" si="653"/>
        <v>0</v>
      </c>
      <c r="V302" s="102">
        <f t="shared" si="654"/>
        <v>0</v>
      </c>
      <c r="W302" s="102">
        <f t="shared" si="655"/>
        <v>0</v>
      </c>
      <c r="X302" s="104">
        <f t="shared" si="656"/>
        <v>0</v>
      </c>
      <c r="Z302" s="52">
        <f t="shared" si="657"/>
        <v>0</v>
      </c>
      <c r="AA302" s="52">
        <f t="shared" si="658"/>
        <v>0</v>
      </c>
      <c r="AB302" s="52">
        <f t="shared" si="659"/>
        <v>0</v>
      </c>
      <c r="AC302" s="52">
        <f t="shared" si="660"/>
        <v>0</v>
      </c>
      <c r="AE302" s="52">
        <f t="shared" si="661"/>
        <v>0</v>
      </c>
      <c r="AF302" s="52">
        <f t="shared" si="662"/>
        <v>0</v>
      </c>
      <c r="AG302" s="52">
        <f t="shared" si="663"/>
        <v>0</v>
      </c>
      <c r="AH302" s="52">
        <f t="shared" si="664"/>
        <v>0</v>
      </c>
      <c r="AJ302" s="52">
        <f t="shared" si="665"/>
        <v>0</v>
      </c>
      <c r="AK302" s="52">
        <f t="shared" si="666"/>
        <v>0</v>
      </c>
      <c r="AL302" s="52">
        <f t="shared" si="667"/>
        <v>0</v>
      </c>
      <c r="AM302" s="52">
        <f t="shared" si="668"/>
        <v>0</v>
      </c>
      <c r="AO302" s="31">
        <v>1</v>
      </c>
    </row>
    <row r="303" spans="2:41" ht="69.599999999999994" x14ac:dyDescent="0.35">
      <c r="B303" s="223">
        <v>298</v>
      </c>
      <c r="C303" s="54" t="s">
        <v>696</v>
      </c>
      <c r="D303" s="50" t="s">
        <v>697</v>
      </c>
      <c r="E303" s="51" t="s">
        <v>607</v>
      </c>
      <c r="F303" s="54" t="s">
        <v>698</v>
      </c>
      <c r="H303" s="226"/>
      <c r="I303" s="226"/>
      <c r="J303" s="226"/>
      <c r="K303" s="226"/>
      <c r="L303" s="102">
        <f>IF(T303=0,0,(IF(T303&lt;='Paramètres '!$B$5,0,ROUND(('Paramètres '!C$9*(MIN(T303,'Paramètres '!$B$10)-MIN(T303,'Paramètres '!$B$9))+'Paramètres '!C$10*(MIN(T303,'Paramètres '!$B$11)-MIN(T303,'Paramètres '!$B$10))+'Paramètres '!C$11*(MIN(T303,'Paramètres '!$B$12)-MIN(T303,'Paramètres '!$B$11))+'Paramètres '!C$12*(T303-MIN(T303,'Paramètres '!$B$12))),3))*H303/T303))</f>
        <v>0</v>
      </c>
      <c r="M303" s="102">
        <f>IF(U303=0,0,(IF(U303&lt;='Paramètres '!$B$5,0,ROUND(('Paramètres '!D$9*(MIN(U303,'Paramètres '!$B$10)-MIN(U303,'Paramètres '!$B$9))+'Paramètres '!D$10*(MIN(U303,'Paramètres '!$B$11)-MIN(U303,'Paramètres '!$B$10))+'Paramètres '!D$11*(MIN(U303,'Paramètres '!$B$12)-MIN(U303,'Paramètres '!$B$11))+'Paramètres '!D$12*(U303-MIN(U303,'Paramètres '!$B$12))),3))*I303/U303))</f>
        <v>0</v>
      </c>
      <c r="N303" s="102">
        <f>IF(V303=0,0,(IF(V303&lt;='Paramètres '!$B$5,0,ROUND(('Paramètres '!E$9*(MIN(V303,'Paramètres '!$B$10)-MIN(V303,'Paramètres '!$B$9))+'Paramètres '!E$10*(MIN(V303,'Paramètres '!$B$11)-MIN(V303,'Paramètres '!$B$10))+'Paramètres '!E$11*(MIN(V303,'Paramètres '!$B$12)-MIN(V303,'Paramètres '!$B$11))+'Paramètres '!E$12*(V303-MIN(V303,'Paramètres '!$B$12))),3))*J303/V303))</f>
        <v>0</v>
      </c>
      <c r="O303" s="102">
        <f>IF(W303=0,0,(IF(W303&lt;='Paramètres '!$B$5,0,ROUND(('Paramètres '!F$9*(MIN(W303,'Paramètres '!$B$10)-MIN(W303,'Paramètres '!$B$9))+'Paramètres '!F$10*(MIN(W303,'Paramètres '!$B$11)-MIN(W303,'Paramètres '!$B$10))+'Paramètres '!F$11*(MIN(W303,'Paramètres '!$B$12)-MIN(W303,'Paramètres '!$B$11))+'Paramètres '!F$12*(W303-MIN(W303,'Paramètres '!$B$12))),3))*K303/W303))</f>
        <v>0</v>
      </c>
      <c r="P303" s="227"/>
      <c r="Q303" s="227"/>
      <c r="R303" s="227"/>
      <c r="S303" s="227"/>
      <c r="T303" s="102">
        <f t="shared" si="652"/>
        <v>0</v>
      </c>
      <c r="U303" s="102">
        <f t="shared" si="653"/>
        <v>0</v>
      </c>
      <c r="V303" s="102">
        <f t="shared" si="654"/>
        <v>0</v>
      </c>
      <c r="W303" s="102">
        <f t="shared" si="655"/>
        <v>0</v>
      </c>
      <c r="X303" s="104">
        <f t="shared" si="656"/>
        <v>0</v>
      </c>
      <c r="Z303" s="52">
        <f t="shared" si="657"/>
        <v>0</v>
      </c>
      <c r="AA303" s="52">
        <f t="shared" si="658"/>
        <v>0</v>
      </c>
      <c r="AB303" s="52">
        <f t="shared" si="659"/>
        <v>0</v>
      </c>
      <c r="AC303" s="52">
        <f t="shared" si="660"/>
        <v>0</v>
      </c>
      <c r="AE303" s="52">
        <f t="shared" si="661"/>
        <v>0</v>
      </c>
      <c r="AF303" s="52">
        <f t="shared" si="662"/>
        <v>0</v>
      </c>
      <c r="AG303" s="52">
        <f t="shared" si="663"/>
        <v>0</v>
      </c>
      <c r="AH303" s="52">
        <f t="shared" si="664"/>
        <v>0</v>
      </c>
      <c r="AJ303" s="52">
        <f t="shared" si="665"/>
        <v>0</v>
      </c>
      <c r="AK303" s="52">
        <f t="shared" si="666"/>
        <v>0</v>
      </c>
      <c r="AL303" s="52">
        <f t="shared" si="667"/>
        <v>0</v>
      </c>
      <c r="AM303" s="52">
        <f t="shared" si="668"/>
        <v>0</v>
      </c>
      <c r="AO303" s="31">
        <v>1</v>
      </c>
    </row>
    <row r="304" spans="2:41" ht="87" x14ac:dyDescent="0.35">
      <c r="B304" s="223">
        <v>299</v>
      </c>
      <c r="C304" s="54" t="s">
        <v>699</v>
      </c>
      <c r="D304" s="50" t="s">
        <v>700</v>
      </c>
      <c r="E304" s="51" t="s">
        <v>239</v>
      </c>
      <c r="F304" s="54" t="s">
        <v>701</v>
      </c>
      <c r="H304" s="226"/>
      <c r="I304" s="226"/>
      <c r="J304" s="226"/>
      <c r="K304" s="226"/>
      <c r="L304" s="102">
        <f>IF(T304=0,0,(IF(T304&lt;='Paramètres '!$B$5,0,ROUND(('Paramètres '!C$9*(MIN(T304,'Paramètres '!$B$10)-MIN(T304,'Paramètres '!$B$9))+'Paramètres '!C$10*(MIN(T304,'Paramètres '!$B$11)-MIN(T304,'Paramètres '!$B$10))+'Paramètres '!C$11*(MIN(T304,'Paramètres '!$B$12)-MIN(T304,'Paramètres '!$B$11))+'Paramètres '!C$12*(T304-MIN(T304,'Paramètres '!$B$12))),3))*H304/T304))</f>
        <v>0</v>
      </c>
      <c r="M304" s="102">
        <f>IF(U304=0,0,(IF(U304&lt;='Paramètres '!$B$5,0,ROUND(('Paramètres '!D$9*(MIN(U304,'Paramètres '!$B$10)-MIN(U304,'Paramètres '!$B$9))+'Paramètres '!D$10*(MIN(U304,'Paramètres '!$B$11)-MIN(U304,'Paramètres '!$B$10))+'Paramètres '!D$11*(MIN(U304,'Paramètres '!$B$12)-MIN(U304,'Paramètres '!$B$11))+'Paramètres '!D$12*(U304-MIN(U304,'Paramètres '!$B$12))),3))*I304/U304))</f>
        <v>0</v>
      </c>
      <c r="N304" s="102">
        <f>IF(V304=0,0,(IF(V304&lt;='Paramètres '!$B$5,0,ROUND(('Paramètres '!E$9*(MIN(V304,'Paramètres '!$B$10)-MIN(V304,'Paramètres '!$B$9))+'Paramètres '!E$10*(MIN(V304,'Paramètres '!$B$11)-MIN(V304,'Paramètres '!$B$10))+'Paramètres '!E$11*(MIN(V304,'Paramètres '!$B$12)-MIN(V304,'Paramètres '!$B$11))+'Paramètres '!E$12*(V304-MIN(V304,'Paramètres '!$B$12))),3))*J304/V304))</f>
        <v>0</v>
      </c>
      <c r="O304" s="102">
        <f>IF(W304=0,0,(IF(W304&lt;='Paramètres '!$B$5,0,ROUND(('Paramètres '!F$9*(MIN(W304,'Paramètres '!$B$10)-MIN(W304,'Paramètres '!$B$9))+'Paramètres '!F$10*(MIN(W304,'Paramètres '!$B$11)-MIN(W304,'Paramètres '!$B$10))+'Paramètres '!F$11*(MIN(W304,'Paramètres '!$B$12)-MIN(W304,'Paramètres '!$B$11))+'Paramètres '!F$12*(W304-MIN(W304,'Paramètres '!$B$12))),3))*K304/W304))</f>
        <v>0</v>
      </c>
      <c r="P304" s="227"/>
      <c r="Q304" s="227"/>
      <c r="R304" s="227"/>
      <c r="S304" s="227"/>
      <c r="T304" s="102">
        <f t="shared" si="652"/>
        <v>0</v>
      </c>
      <c r="U304" s="102">
        <f t="shared" si="653"/>
        <v>0</v>
      </c>
      <c r="V304" s="102">
        <f t="shared" si="654"/>
        <v>0</v>
      </c>
      <c r="W304" s="102">
        <f t="shared" si="655"/>
        <v>0</v>
      </c>
      <c r="X304" s="104">
        <f t="shared" si="656"/>
        <v>0</v>
      </c>
      <c r="Z304" s="52">
        <f t="shared" si="657"/>
        <v>0</v>
      </c>
      <c r="AA304" s="52">
        <f t="shared" si="658"/>
        <v>0</v>
      </c>
      <c r="AB304" s="52">
        <f t="shared" si="659"/>
        <v>0</v>
      </c>
      <c r="AC304" s="52">
        <f t="shared" si="660"/>
        <v>0</v>
      </c>
      <c r="AE304" s="52">
        <f t="shared" si="661"/>
        <v>0</v>
      </c>
      <c r="AF304" s="52">
        <f t="shared" si="662"/>
        <v>0</v>
      </c>
      <c r="AG304" s="52">
        <f t="shared" si="663"/>
        <v>0</v>
      </c>
      <c r="AH304" s="52">
        <f t="shared" si="664"/>
        <v>0</v>
      </c>
      <c r="AJ304" s="52">
        <f t="shared" si="665"/>
        <v>0</v>
      </c>
      <c r="AK304" s="52">
        <f t="shared" si="666"/>
        <v>0</v>
      </c>
      <c r="AL304" s="52">
        <f t="shared" si="667"/>
        <v>0</v>
      </c>
      <c r="AM304" s="52">
        <f t="shared" si="668"/>
        <v>0</v>
      </c>
      <c r="AO304" s="31">
        <v>1</v>
      </c>
    </row>
    <row r="305" spans="2:41" ht="52.2" x14ac:dyDescent="0.35">
      <c r="B305" s="223">
        <v>300</v>
      </c>
      <c r="C305" s="54" t="s">
        <v>702</v>
      </c>
      <c r="D305" s="50" t="s">
        <v>703</v>
      </c>
      <c r="E305" s="51" t="s">
        <v>187</v>
      </c>
      <c r="F305" s="54" t="s">
        <v>704</v>
      </c>
      <c r="H305" s="226"/>
      <c r="I305" s="226"/>
      <c r="J305" s="226"/>
      <c r="K305" s="226"/>
      <c r="L305" s="102">
        <f>IF(T305=0,0,(IF(T305&lt;='Paramètres '!$B$5,0,ROUND(('Paramètres '!C$9*(MIN(T305,'Paramètres '!$B$10)-MIN(T305,'Paramètres '!$B$9))+'Paramètres '!C$10*(MIN(T305,'Paramètres '!$B$11)-MIN(T305,'Paramètres '!$B$10))+'Paramètres '!C$11*(MIN(T305,'Paramètres '!$B$12)-MIN(T305,'Paramètres '!$B$11))+'Paramètres '!C$12*(T305-MIN(T305,'Paramètres '!$B$12))),3))*H305/T305))</f>
        <v>0</v>
      </c>
      <c r="M305" s="102">
        <f>IF(U305=0,0,(IF(U305&lt;='Paramètres '!$B$5,0,ROUND(('Paramètres '!D$9*(MIN(U305,'Paramètres '!$B$10)-MIN(U305,'Paramètres '!$B$9))+'Paramètres '!D$10*(MIN(U305,'Paramètres '!$B$11)-MIN(U305,'Paramètres '!$B$10))+'Paramètres '!D$11*(MIN(U305,'Paramètres '!$B$12)-MIN(U305,'Paramètres '!$B$11))+'Paramètres '!D$12*(U305-MIN(U305,'Paramètres '!$B$12))),3))*I305/U305))</f>
        <v>0</v>
      </c>
      <c r="N305" s="102">
        <f>IF(V305=0,0,(IF(V305&lt;='Paramètres '!$B$5,0,ROUND(('Paramètres '!E$9*(MIN(V305,'Paramètres '!$B$10)-MIN(V305,'Paramètres '!$B$9))+'Paramètres '!E$10*(MIN(V305,'Paramètres '!$B$11)-MIN(V305,'Paramètres '!$B$10))+'Paramètres '!E$11*(MIN(V305,'Paramètres '!$B$12)-MIN(V305,'Paramètres '!$B$11))+'Paramètres '!E$12*(V305-MIN(V305,'Paramètres '!$B$12))),3))*J305/V305))</f>
        <v>0</v>
      </c>
      <c r="O305" s="102">
        <f>IF(W305=0,0,(IF(W305&lt;='Paramètres '!$B$5,0,ROUND(('Paramètres '!F$9*(MIN(W305,'Paramètres '!$B$10)-MIN(W305,'Paramètres '!$B$9))+'Paramètres '!F$10*(MIN(W305,'Paramètres '!$B$11)-MIN(W305,'Paramètres '!$B$10))+'Paramètres '!F$11*(MIN(W305,'Paramètres '!$B$12)-MIN(W305,'Paramètres '!$B$11))+'Paramètres '!F$12*(W305-MIN(W305,'Paramètres '!$B$12))),3))*K305/W305))</f>
        <v>0</v>
      </c>
      <c r="P305" s="227"/>
      <c r="Q305" s="227"/>
      <c r="R305" s="227"/>
      <c r="S305" s="227"/>
      <c r="T305" s="102">
        <f t="shared" si="652"/>
        <v>0</v>
      </c>
      <c r="U305" s="102">
        <f t="shared" si="653"/>
        <v>0</v>
      </c>
      <c r="V305" s="102">
        <f t="shared" si="654"/>
        <v>0</v>
      </c>
      <c r="W305" s="102">
        <f t="shared" si="655"/>
        <v>0</v>
      </c>
      <c r="X305" s="104">
        <f t="shared" si="656"/>
        <v>0</v>
      </c>
      <c r="Z305" s="52">
        <f t="shared" si="657"/>
        <v>0</v>
      </c>
      <c r="AA305" s="52">
        <f t="shared" si="658"/>
        <v>0</v>
      </c>
      <c r="AB305" s="52">
        <f t="shared" si="659"/>
        <v>0</v>
      </c>
      <c r="AC305" s="52">
        <f t="shared" si="660"/>
        <v>0</v>
      </c>
      <c r="AE305" s="52">
        <f t="shared" si="661"/>
        <v>0</v>
      </c>
      <c r="AF305" s="52">
        <f t="shared" si="662"/>
        <v>0</v>
      </c>
      <c r="AG305" s="52">
        <f t="shared" si="663"/>
        <v>0</v>
      </c>
      <c r="AH305" s="52">
        <f t="shared" si="664"/>
        <v>0</v>
      </c>
      <c r="AJ305" s="52">
        <f t="shared" si="665"/>
        <v>0</v>
      </c>
      <c r="AK305" s="52">
        <f t="shared" si="666"/>
        <v>0</v>
      </c>
      <c r="AL305" s="52">
        <f t="shared" si="667"/>
        <v>0</v>
      </c>
      <c r="AM305" s="52">
        <f t="shared" si="668"/>
        <v>0</v>
      </c>
      <c r="AO305" s="31">
        <v>1</v>
      </c>
    </row>
    <row r="306" spans="2:41" ht="52.2" x14ac:dyDescent="0.35">
      <c r="B306" s="223">
        <v>301</v>
      </c>
      <c r="C306" s="54" t="s">
        <v>705</v>
      </c>
      <c r="D306" s="50" t="s">
        <v>706</v>
      </c>
      <c r="E306" s="51" t="s">
        <v>187</v>
      </c>
      <c r="F306" s="54" t="s">
        <v>707</v>
      </c>
      <c r="H306" s="226"/>
      <c r="I306" s="226"/>
      <c r="J306" s="226"/>
      <c r="K306" s="226"/>
      <c r="L306" s="102">
        <f>IF(T306=0,0,(IF(T306&lt;='Paramètres '!$B$5,0,ROUND(('Paramètres '!C$9*(MIN(T306,'Paramètres '!$B$10)-MIN(T306,'Paramètres '!$B$9))+'Paramètres '!C$10*(MIN(T306,'Paramètres '!$B$11)-MIN(T306,'Paramètres '!$B$10))+'Paramètres '!C$11*(MIN(T306,'Paramètres '!$B$12)-MIN(T306,'Paramètres '!$B$11))+'Paramètres '!C$12*(T306-MIN(T306,'Paramètres '!$B$12))),3))*H306/T306))</f>
        <v>0</v>
      </c>
      <c r="M306" s="102">
        <f>IF(U306=0,0,(IF(U306&lt;='Paramètres '!$B$5,0,ROUND(('Paramètres '!D$9*(MIN(U306,'Paramètres '!$B$10)-MIN(U306,'Paramètres '!$B$9))+'Paramètres '!D$10*(MIN(U306,'Paramètres '!$B$11)-MIN(U306,'Paramètres '!$B$10))+'Paramètres '!D$11*(MIN(U306,'Paramètres '!$B$12)-MIN(U306,'Paramètres '!$B$11))+'Paramètres '!D$12*(U306-MIN(U306,'Paramètres '!$B$12))),3))*I306/U306))</f>
        <v>0</v>
      </c>
      <c r="N306" s="102">
        <f>IF(V306=0,0,(IF(V306&lt;='Paramètres '!$B$5,0,ROUND(('Paramètres '!E$9*(MIN(V306,'Paramètres '!$B$10)-MIN(V306,'Paramètres '!$B$9))+'Paramètres '!E$10*(MIN(V306,'Paramètres '!$B$11)-MIN(V306,'Paramètres '!$B$10))+'Paramètres '!E$11*(MIN(V306,'Paramètres '!$B$12)-MIN(V306,'Paramètres '!$B$11))+'Paramètres '!E$12*(V306-MIN(V306,'Paramètres '!$B$12))),3))*J306/V306))</f>
        <v>0</v>
      </c>
      <c r="O306" s="102">
        <f>IF(W306=0,0,(IF(W306&lt;='Paramètres '!$B$5,0,ROUND(('Paramètres '!F$9*(MIN(W306,'Paramètres '!$B$10)-MIN(W306,'Paramètres '!$B$9))+'Paramètres '!F$10*(MIN(W306,'Paramètres '!$B$11)-MIN(W306,'Paramètres '!$B$10))+'Paramètres '!F$11*(MIN(W306,'Paramètres '!$B$12)-MIN(W306,'Paramètres '!$B$11))+'Paramètres '!F$12*(W306-MIN(W306,'Paramètres '!$B$12))),3))*K306/W306))</f>
        <v>0</v>
      </c>
      <c r="P306" s="227"/>
      <c r="Q306" s="227"/>
      <c r="R306" s="227"/>
      <c r="S306" s="227"/>
      <c r="T306" s="102">
        <f t="shared" si="652"/>
        <v>0</v>
      </c>
      <c r="U306" s="102">
        <f t="shared" si="653"/>
        <v>0</v>
      </c>
      <c r="V306" s="102">
        <f t="shared" si="654"/>
        <v>0</v>
      </c>
      <c r="W306" s="102">
        <f t="shared" si="655"/>
        <v>0</v>
      </c>
      <c r="X306" s="104">
        <f t="shared" si="656"/>
        <v>0</v>
      </c>
      <c r="Z306" s="52">
        <f t="shared" si="657"/>
        <v>0</v>
      </c>
      <c r="AA306" s="52">
        <f t="shared" si="658"/>
        <v>0</v>
      </c>
      <c r="AB306" s="52">
        <f t="shared" si="659"/>
        <v>0</v>
      </c>
      <c r="AC306" s="52">
        <f t="shared" si="660"/>
        <v>0</v>
      </c>
      <c r="AE306" s="52">
        <f t="shared" si="661"/>
        <v>0</v>
      </c>
      <c r="AF306" s="52">
        <f t="shared" si="662"/>
        <v>0</v>
      </c>
      <c r="AG306" s="52">
        <f t="shared" si="663"/>
        <v>0</v>
      </c>
      <c r="AH306" s="52">
        <f t="shared" si="664"/>
        <v>0</v>
      </c>
      <c r="AJ306" s="52">
        <f t="shared" si="665"/>
        <v>0</v>
      </c>
      <c r="AK306" s="52">
        <f t="shared" si="666"/>
        <v>0</v>
      </c>
      <c r="AL306" s="52">
        <f t="shared" si="667"/>
        <v>0</v>
      </c>
      <c r="AM306" s="52">
        <f t="shared" si="668"/>
        <v>0</v>
      </c>
      <c r="AO306" s="31">
        <v>1</v>
      </c>
    </row>
    <row r="307" spans="2:41" ht="69.599999999999994" x14ac:dyDescent="0.35">
      <c r="B307" s="223">
        <v>302</v>
      </c>
      <c r="C307" s="54" t="s">
        <v>708</v>
      </c>
      <c r="D307" s="50" t="s">
        <v>709</v>
      </c>
      <c r="E307" s="51" t="s">
        <v>187</v>
      </c>
      <c r="F307" s="54" t="s">
        <v>710</v>
      </c>
      <c r="H307" s="226"/>
      <c r="I307" s="226"/>
      <c r="J307" s="226"/>
      <c r="K307" s="226"/>
      <c r="L307" s="102">
        <f>IF(T307=0,0,(IF(T307&lt;='Paramètres '!$B$5,0,ROUND(('Paramètres '!C$9*(MIN(T307,'Paramètres '!$B$10)-MIN(T307,'Paramètres '!$B$9))+'Paramètres '!C$10*(MIN(T307,'Paramètres '!$B$11)-MIN(T307,'Paramètres '!$B$10))+'Paramètres '!C$11*(MIN(T307,'Paramètres '!$B$12)-MIN(T307,'Paramètres '!$B$11))+'Paramètres '!C$12*(T307-MIN(T307,'Paramètres '!$B$12))),3))*H307/T307))</f>
        <v>0</v>
      </c>
      <c r="M307" s="102">
        <f>IF(U307=0,0,(IF(U307&lt;='Paramètres '!$B$5,0,ROUND(('Paramètres '!D$9*(MIN(U307,'Paramètres '!$B$10)-MIN(U307,'Paramètres '!$B$9))+'Paramètres '!D$10*(MIN(U307,'Paramètres '!$B$11)-MIN(U307,'Paramètres '!$B$10))+'Paramètres '!D$11*(MIN(U307,'Paramètres '!$B$12)-MIN(U307,'Paramètres '!$B$11))+'Paramètres '!D$12*(U307-MIN(U307,'Paramètres '!$B$12))),3))*I307/U307))</f>
        <v>0</v>
      </c>
      <c r="N307" s="102">
        <f>IF(V307=0,0,(IF(V307&lt;='Paramètres '!$B$5,0,ROUND(('Paramètres '!E$9*(MIN(V307,'Paramètres '!$B$10)-MIN(V307,'Paramètres '!$B$9))+'Paramètres '!E$10*(MIN(V307,'Paramètres '!$B$11)-MIN(V307,'Paramètres '!$B$10))+'Paramètres '!E$11*(MIN(V307,'Paramètres '!$B$12)-MIN(V307,'Paramètres '!$B$11))+'Paramètres '!E$12*(V307-MIN(V307,'Paramètres '!$B$12))),3))*J307/V307))</f>
        <v>0</v>
      </c>
      <c r="O307" s="102">
        <f>IF(W307=0,0,(IF(W307&lt;='Paramètres '!$B$5,0,ROUND(('Paramètres '!F$9*(MIN(W307,'Paramètres '!$B$10)-MIN(W307,'Paramètres '!$B$9))+'Paramètres '!F$10*(MIN(W307,'Paramètres '!$B$11)-MIN(W307,'Paramètres '!$B$10))+'Paramètres '!F$11*(MIN(W307,'Paramètres '!$B$12)-MIN(W307,'Paramètres '!$B$11))+'Paramètres '!F$12*(W307-MIN(W307,'Paramètres '!$B$12))),3))*K307/W307))</f>
        <v>0</v>
      </c>
      <c r="P307" s="227"/>
      <c r="Q307" s="227"/>
      <c r="R307" s="227"/>
      <c r="S307" s="227"/>
      <c r="T307" s="102">
        <f t="shared" si="652"/>
        <v>0</v>
      </c>
      <c r="U307" s="102">
        <f t="shared" si="653"/>
        <v>0</v>
      </c>
      <c r="V307" s="102">
        <f t="shared" si="654"/>
        <v>0</v>
      </c>
      <c r="W307" s="102">
        <f t="shared" si="655"/>
        <v>0</v>
      </c>
      <c r="X307" s="104">
        <f t="shared" si="656"/>
        <v>0</v>
      </c>
      <c r="Z307" s="52">
        <f t="shared" si="657"/>
        <v>0</v>
      </c>
      <c r="AA307" s="52">
        <f t="shared" si="658"/>
        <v>0</v>
      </c>
      <c r="AB307" s="52">
        <f t="shared" si="659"/>
        <v>0</v>
      </c>
      <c r="AC307" s="52">
        <f t="shared" si="660"/>
        <v>0</v>
      </c>
      <c r="AE307" s="52">
        <f t="shared" si="661"/>
        <v>0</v>
      </c>
      <c r="AF307" s="52">
        <f t="shared" si="662"/>
        <v>0</v>
      </c>
      <c r="AG307" s="52">
        <f t="shared" si="663"/>
        <v>0</v>
      </c>
      <c r="AH307" s="52">
        <f t="shared" si="664"/>
        <v>0</v>
      </c>
      <c r="AJ307" s="52">
        <f t="shared" si="665"/>
        <v>0</v>
      </c>
      <c r="AK307" s="52">
        <f t="shared" si="666"/>
        <v>0</v>
      </c>
      <c r="AL307" s="52">
        <f t="shared" si="667"/>
        <v>0</v>
      </c>
      <c r="AM307" s="52">
        <f t="shared" si="668"/>
        <v>0</v>
      </c>
      <c r="AO307" s="31">
        <v>1</v>
      </c>
    </row>
    <row r="308" spans="2:41" ht="87" x14ac:dyDescent="0.35">
      <c r="B308" s="223">
        <v>303</v>
      </c>
      <c r="C308" s="54" t="s">
        <v>711</v>
      </c>
      <c r="D308" s="50" t="s">
        <v>712</v>
      </c>
      <c r="E308" s="51" t="s">
        <v>173</v>
      </c>
      <c r="F308" s="54" t="s">
        <v>713</v>
      </c>
      <c r="H308" s="226"/>
      <c r="I308" s="226"/>
      <c r="J308" s="226"/>
      <c r="K308" s="226"/>
      <c r="L308" s="102">
        <f>IF(T308=0,0,(IF(T308&lt;='Paramètres '!$B$5,0,ROUND(('Paramètres '!C$9*(MIN(T308,'Paramètres '!$B$10)-MIN(T308,'Paramètres '!$B$9))+'Paramètres '!C$10*(MIN(T308,'Paramètres '!$B$11)-MIN(T308,'Paramètres '!$B$10))+'Paramètres '!C$11*(MIN(T308,'Paramètres '!$B$12)-MIN(T308,'Paramètres '!$B$11))+'Paramètres '!C$12*(T308-MIN(T308,'Paramètres '!$B$12))),3))*H308/T308))</f>
        <v>0</v>
      </c>
      <c r="M308" s="102">
        <f>IF(U308=0,0,(IF(U308&lt;='Paramètres '!$B$5,0,ROUND(('Paramètres '!D$9*(MIN(U308,'Paramètres '!$B$10)-MIN(U308,'Paramètres '!$B$9))+'Paramètres '!D$10*(MIN(U308,'Paramètres '!$B$11)-MIN(U308,'Paramètres '!$B$10))+'Paramètres '!D$11*(MIN(U308,'Paramètres '!$B$12)-MIN(U308,'Paramètres '!$B$11))+'Paramètres '!D$12*(U308-MIN(U308,'Paramètres '!$B$12))),3))*I308/U308))</f>
        <v>0</v>
      </c>
      <c r="N308" s="102">
        <f>IF(V308=0,0,(IF(V308&lt;='Paramètres '!$B$5,0,ROUND(('Paramètres '!E$9*(MIN(V308,'Paramètres '!$B$10)-MIN(V308,'Paramètres '!$B$9))+'Paramètres '!E$10*(MIN(V308,'Paramètres '!$B$11)-MIN(V308,'Paramètres '!$B$10))+'Paramètres '!E$11*(MIN(V308,'Paramètres '!$B$12)-MIN(V308,'Paramètres '!$B$11))+'Paramètres '!E$12*(V308-MIN(V308,'Paramètres '!$B$12))),3))*J308/V308))</f>
        <v>0</v>
      </c>
      <c r="O308" s="102">
        <f>IF(W308=0,0,(IF(W308&lt;='Paramètres '!$B$5,0,ROUND(('Paramètres '!F$9*(MIN(W308,'Paramètres '!$B$10)-MIN(W308,'Paramètres '!$B$9))+'Paramètres '!F$10*(MIN(W308,'Paramètres '!$B$11)-MIN(W308,'Paramètres '!$B$10))+'Paramètres '!F$11*(MIN(W308,'Paramètres '!$B$12)-MIN(W308,'Paramètres '!$B$11))+'Paramètres '!F$12*(W308-MIN(W308,'Paramètres '!$B$12))),3))*K308/W308))</f>
        <v>0</v>
      </c>
      <c r="P308" s="227"/>
      <c r="Q308" s="227"/>
      <c r="R308" s="227"/>
      <c r="S308" s="227"/>
      <c r="T308" s="102">
        <f t="shared" si="652"/>
        <v>0</v>
      </c>
      <c r="U308" s="102">
        <f t="shared" si="653"/>
        <v>0</v>
      </c>
      <c r="V308" s="102">
        <f t="shared" si="654"/>
        <v>0</v>
      </c>
      <c r="W308" s="102">
        <f t="shared" si="655"/>
        <v>0</v>
      </c>
      <c r="X308" s="104">
        <f t="shared" si="656"/>
        <v>0</v>
      </c>
      <c r="Z308" s="52">
        <f t="shared" si="657"/>
        <v>0</v>
      </c>
      <c r="AA308" s="52">
        <f t="shared" si="658"/>
        <v>0</v>
      </c>
      <c r="AB308" s="52">
        <f t="shared" si="659"/>
        <v>0</v>
      </c>
      <c r="AC308" s="52">
        <f t="shared" si="660"/>
        <v>0</v>
      </c>
      <c r="AE308" s="52">
        <f t="shared" si="661"/>
        <v>0</v>
      </c>
      <c r="AF308" s="52">
        <f t="shared" si="662"/>
        <v>0</v>
      </c>
      <c r="AG308" s="52">
        <f t="shared" si="663"/>
        <v>0</v>
      </c>
      <c r="AH308" s="52">
        <f t="shared" si="664"/>
        <v>0</v>
      </c>
      <c r="AJ308" s="52">
        <f t="shared" si="665"/>
        <v>0</v>
      </c>
      <c r="AK308" s="52">
        <f t="shared" si="666"/>
        <v>0</v>
      </c>
      <c r="AL308" s="52">
        <f t="shared" si="667"/>
        <v>0</v>
      </c>
      <c r="AM308" s="52">
        <f t="shared" si="668"/>
        <v>0</v>
      </c>
      <c r="AO308" s="31">
        <v>1</v>
      </c>
    </row>
    <row r="309" spans="2:41" ht="69.599999999999994" x14ac:dyDescent="0.35">
      <c r="B309" s="223">
        <v>304</v>
      </c>
      <c r="C309" s="54" t="s">
        <v>714</v>
      </c>
      <c r="D309" s="50" t="s">
        <v>715</v>
      </c>
      <c r="E309" s="51" t="s">
        <v>173</v>
      </c>
      <c r="F309" s="54" t="s">
        <v>716</v>
      </c>
      <c r="H309" s="226"/>
      <c r="I309" s="226"/>
      <c r="J309" s="226"/>
      <c r="K309" s="226"/>
      <c r="L309" s="102">
        <f>IF(T309=0,0,(IF(T309&lt;='Paramètres '!$B$5,0,ROUND(('Paramètres '!C$9*(MIN(T309,'Paramètres '!$B$10)-MIN(T309,'Paramètres '!$B$9))+'Paramètres '!C$10*(MIN(T309,'Paramètres '!$B$11)-MIN(T309,'Paramètres '!$B$10))+'Paramètres '!C$11*(MIN(T309,'Paramètres '!$B$12)-MIN(T309,'Paramètres '!$B$11))+'Paramètres '!C$12*(T309-MIN(T309,'Paramètres '!$B$12))),3))*H309/T309))</f>
        <v>0</v>
      </c>
      <c r="M309" s="102">
        <f>IF(U309=0,0,(IF(U309&lt;='Paramètres '!$B$5,0,ROUND(('Paramètres '!D$9*(MIN(U309,'Paramètres '!$B$10)-MIN(U309,'Paramètres '!$B$9))+'Paramètres '!D$10*(MIN(U309,'Paramètres '!$B$11)-MIN(U309,'Paramètres '!$B$10))+'Paramètres '!D$11*(MIN(U309,'Paramètres '!$B$12)-MIN(U309,'Paramètres '!$B$11))+'Paramètres '!D$12*(U309-MIN(U309,'Paramètres '!$B$12))),3))*I309/U309))</f>
        <v>0</v>
      </c>
      <c r="N309" s="102">
        <f>IF(V309=0,0,(IF(V309&lt;='Paramètres '!$B$5,0,ROUND(('Paramètres '!E$9*(MIN(V309,'Paramètres '!$B$10)-MIN(V309,'Paramètres '!$B$9))+'Paramètres '!E$10*(MIN(V309,'Paramètres '!$B$11)-MIN(V309,'Paramètres '!$B$10))+'Paramètres '!E$11*(MIN(V309,'Paramètres '!$B$12)-MIN(V309,'Paramètres '!$B$11))+'Paramètres '!E$12*(V309-MIN(V309,'Paramètres '!$B$12))),3))*J309/V309))</f>
        <v>0</v>
      </c>
      <c r="O309" s="102">
        <f>IF(W309=0,0,(IF(W309&lt;='Paramètres '!$B$5,0,ROUND(('Paramètres '!F$9*(MIN(W309,'Paramètres '!$B$10)-MIN(W309,'Paramètres '!$B$9))+'Paramètres '!F$10*(MIN(W309,'Paramètres '!$B$11)-MIN(W309,'Paramètres '!$B$10))+'Paramètres '!F$11*(MIN(W309,'Paramètres '!$B$12)-MIN(W309,'Paramètres '!$B$11))+'Paramètres '!F$12*(W309-MIN(W309,'Paramètres '!$B$12))),3))*K309/W309))</f>
        <v>0</v>
      </c>
      <c r="P309" s="227"/>
      <c r="Q309" s="227"/>
      <c r="R309" s="227"/>
      <c r="S309" s="227"/>
      <c r="T309" s="102">
        <f t="shared" si="652"/>
        <v>0</v>
      </c>
      <c r="U309" s="102">
        <f t="shared" si="653"/>
        <v>0</v>
      </c>
      <c r="V309" s="102">
        <f t="shared" si="654"/>
        <v>0</v>
      </c>
      <c r="W309" s="102">
        <f t="shared" si="655"/>
        <v>0</v>
      </c>
      <c r="X309" s="104">
        <f t="shared" si="656"/>
        <v>0</v>
      </c>
      <c r="Z309" s="52">
        <f t="shared" si="657"/>
        <v>0</v>
      </c>
      <c r="AA309" s="52">
        <f t="shared" si="658"/>
        <v>0</v>
      </c>
      <c r="AB309" s="52">
        <f t="shared" si="659"/>
        <v>0</v>
      </c>
      <c r="AC309" s="52">
        <f t="shared" si="660"/>
        <v>0</v>
      </c>
      <c r="AE309" s="52">
        <f t="shared" si="661"/>
        <v>0</v>
      </c>
      <c r="AF309" s="52">
        <f t="shared" si="662"/>
        <v>0</v>
      </c>
      <c r="AG309" s="52">
        <f t="shared" si="663"/>
        <v>0</v>
      </c>
      <c r="AH309" s="52">
        <f t="shared" si="664"/>
        <v>0</v>
      </c>
      <c r="AJ309" s="52">
        <f t="shared" si="665"/>
        <v>0</v>
      </c>
      <c r="AK309" s="52">
        <f t="shared" si="666"/>
        <v>0</v>
      </c>
      <c r="AL309" s="52">
        <f t="shared" si="667"/>
        <v>0</v>
      </c>
      <c r="AM309" s="52">
        <f t="shared" si="668"/>
        <v>0</v>
      </c>
      <c r="AO309" s="31">
        <v>1</v>
      </c>
    </row>
    <row r="310" spans="2:41" ht="87" x14ac:dyDescent="0.35">
      <c r="B310" s="223">
        <v>305</v>
      </c>
      <c r="C310" s="54" t="s">
        <v>717</v>
      </c>
      <c r="D310" s="50" t="s">
        <v>718</v>
      </c>
      <c r="E310" s="51" t="s">
        <v>239</v>
      </c>
      <c r="F310" s="54" t="s">
        <v>719</v>
      </c>
      <c r="H310" s="226"/>
      <c r="I310" s="226"/>
      <c r="J310" s="226"/>
      <c r="K310" s="226"/>
      <c r="L310" s="102">
        <f>IF(T310=0,0,(IF(T310&lt;='Paramètres '!$B$5,0,ROUND(('Paramètres '!C$9*(MIN(T310,'Paramètres '!$B$10)-MIN(T310,'Paramètres '!$B$9))+'Paramètres '!C$10*(MIN(T310,'Paramètres '!$B$11)-MIN(T310,'Paramètres '!$B$10))+'Paramètres '!C$11*(MIN(T310,'Paramètres '!$B$12)-MIN(T310,'Paramètres '!$B$11))+'Paramètres '!C$12*(T310-MIN(T310,'Paramètres '!$B$12))),3))*H310/T310))</f>
        <v>0</v>
      </c>
      <c r="M310" s="102">
        <f>IF(U310=0,0,(IF(U310&lt;='Paramètres '!$B$5,0,ROUND(('Paramètres '!D$9*(MIN(U310,'Paramètres '!$B$10)-MIN(U310,'Paramètres '!$B$9))+'Paramètres '!D$10*(MIN(U310,'Paramètres '!$B$11)-MIN(U310,'Paramètres '!$B$10))+'Paramètres '!D$11*(MIN(U310,'Paramètres '!$B$12)-MIN(U310,'Paramètres '!$B$11))+'Paramètres '!D$12*(U310-MIN(U310,'Paramètres '!$B$12))),3))*I310/U310))</f>
        <v>0</v>
      </c>
      <c r="N310" s="102">
        <f>IF(V310=0,0,(IF(V310&lt;='Paramètres '!$B$5,0,ROUND(('Paramètres '!E$9*(MIN(V310,'Paramètres '!$B$10)-MIN(V310,'Paramètres '!$B$9))+'Paramètres '!E$10*(MIN(V310,'Paramètres '!$B$11)-MIN(V310,'Paramètres '!$B$10))+'Paramètres '!E$11*(MIN(V310,'Paramètres '!$B$12)-MIN(V310,'Paramètres '!$B$11))+'Paramètres '!E$12*(V310-MIN(V310,'Paramètres '!$B$12))),3))*J310/V310))</f>
        <v>0</v>
      </c>
      <c r="O310" s="102">
        <f>IF(W310=0,0,(IF(W310&lt;='Paramètres '!$B$5,0,ROUND(('Paramètres '!F$9*(MIN(W310,'Paramètres '!$B$10)-MIN(W310,'Paramètres '!$B$9))+'Paramètres '!F$10*(MIN(W310,'Paramètres '!$B$11)-MIN(W310,'Paramètres '!$B$10))+'Paramètres '!F$11*(MIN(W310,'Paramètres '!$B$12)-MIN(W310,'Paramètres '!$B$11))+'Paramètres '!F$12*(W310-MIN(W310,'Paramètres '!$B$12))),3))*K310/W310))</f>
        <v>0</v>
      </c>
      <c r="P310" s="227"/>
      <c r="Q310" s="227"/>
      <c r="R310" s="227"/>
      <c r="S310" s="227"/>
      <c r="T310" s="102">
        <f t="shared" si="652"/>
        <v>0</v>
      </c>
      <c r="U310" s="102">
        <f t="shared" si="653"/>
        <v>0</v>
      </c>
      <c r="V310" s="102">
        <f t="shared" si="654"/>
        <v>0</v>
      </c>
      <c r="W310" s="102">
        <f t="shared" si="655"/>
        <v>0</v>
      </c>
      <c r="X310" s="104">
        <f t="shared" si="656"/>
        <v>0</v>
      </c>
      <c r="Z310" s="52">
        <f t="shared" si="657"/>
        <v>0</v>
      </c>
      <c r="AA310" s="52">
        <f t="shared" si="658"/>
        <v>0</v>
      </c>
      <c r="AB310" s="52">
        <f t="shared" si="659"/>
        <v>0</v>
      </c>
      <c r="AC310" s="52">
        <f t="shared" si="660"/>
        <v>0</v>
      </c>
      <c r="AE310" s="52">
        <f t="shared" si="661"/>
        <v>0</v>
      </c>
      <c r="AF310" s="52">
        <f t="shared" si="662"/>
        <v>0</v>
      </c>
      <c r="AG310" s="52">
        <f t="shared" si="663"/>
        <v>0</v>
      </c>
      <c r="AH310" s="52">
        <f t="shared" si="664"/>
        <v>0</v>
      </c>
      <c r="AJ310" s="52">
        <f t="shared" si="665"/>
        <v>0</v>
      </c>
      <c r="AK310" s="52">
        <f t="shared" si="666"/>
        <v>0</v>
      </c>
      <c r="AL310" s="52">
        <f t="shared" si="667"/>
        <v>0</v>
      </c>
      <c r="AM310" s="52">
        <f t="shared" si="668"/>
        <v>0</v>
      </c>
      <c r="AO310" s="31">
        <v>1</v>
      </c>
    </row>
    <row r="311" spans="2:41" ht="69.599999999999994" x14ac:dyDescent="0.35">
      <c r="B311" s="223">
        <v>306</v>
      </c>
      <c r="C311" s="54" t="s">
        <v>720</v>
      </c>
      <c r="D311" s="50" t="s">
        <v>721</v>
      </c>
      <c r="E311" s="51" t="s">
        <v>298</v>
      </c>
      <c r="F311" s="54" t="s">
        <v>722</v>
      </c>
      <c r="H311" s="226"/>
      <c r="I311" s="226"/>
      <c r="J311" s="226"/>
      <c r="K311" s="226"/>
      <c r="L311" s="102">
        <f>IF(T311=0,0,(IF(T311&lt;='Paramètres '!$B$5,0,ROUND(('Paramètres '!C$9*(MIN(T311,'Paramètres '!$B$10)-MIN(T311,'Paramètres '!$B$9))+'Paramètres '!C$10*(MIN(T311,'Paramètres '!$B$11)-MIN(T311,'Paramètres '!$B$10))+'Paramètres '!C$11*(MIN(T311,'Paramètres '!$B$12)-MIN(T311,'Paramètres '!$B$11))+'Paramètres '!C$12*(T311-MIN(T311,'Paramètres '!$B$12))),3))*H311/T311))</f>
        <v>0</v>
      </c>
      <c r="M311" s="102">
        <f>IF(U311=0,0,(IF(U311&lt;='Paramètres '!$B$5,0,ROUND(('Paramètres '!D$9*(MIN(U311,'Paramètres '!$B$10)-MIN(U311,'Paramètres '!$B$9))+'Paramètres '!D$10*(MIN(U311,'Paramètres '!$B$11)-MIN(U311,'Paramètres '!$B$10))+'Paramètres '!D$11*(MIN(U311,'Paramètres '!$B$12)-MIN(U311,'Paramètres '!$B$11))+'Paramètres '!D$12*(U311-MIN(U311,'Paramètres '!$B$12))),3))*I311/U311))</f>
        <v>0</v>
      </c>
      <c r="N311" s="102">
        <f>IF(V311=0,0,(IF(V311&lt;='Paramètres '!$B$5,0,ROUND(('Paramètres '!E$9*(MIN(V311,'Paramètres '!$B$10)-MIN(V311,'Paramètres '!$B$9))+'Paramètres '!E$10*(MIN(V311,'Paramètres '!$B$11)-MIN(V311,'Paramètres '!$B$10))+'Paramètres '!E$11*(MIN(V311,'Paramètres '!$B$12)-MIN(V311,'Paramètres '!$B$11))+'Paramètres '!E$12*(V311-MIN(V311,'Paramètres '!$B$12))),3))*J311/V311))</f>
        <v>0</v>
      </c>
      <c r="O311" s="102">
        <f>IF(W311=0,0,(IF(W311&lt;='Paramètres '!$B$5,0,ROUND(('Paramètres '!F$9*(MIN(W311,'Paramètres '!$B$10)-MIN(W311,'Paramètres '!$B$9))+'Paramètres '!F$10*(MIN(W311,'Paramètres '!$B$11)-MIN(W311,'Paramètres '!$B$10))+'Paramètres '!F$11*(MIN(W311,'Paramètres '!$B$12)-MIN(W311,'Paramètres '!$B$11))+'Paramètres '!F$12*(W311-MIN(W311,'Paramètres '!$B$12))),3))*K311/W311))</f>
        <v>0</v>
      </c>
      <c r="P311" s="227"/>
      <c r="Q311" s="227"/>
      <c r="R311" s="227"/>
      <c r="S311" s="227"/>
      <c r="T311" s="102">
        <f t="shared" si="652"/>
        <v>0</v>
      </c>
      <c r="U311" s="102">
        <f t="shared" si="653"/>
        <v>0</v>
      </c>
      <c r="V311" s="102">
        <f t="shared" si="654"/>
        <v>0</v>
      </c>
      <c r="W311" s="102">
        <f t="shared" si="655"/>
        <v>0</v>
      </c>
      <c r="X311" s="104">
        <f t="shared" si="656"/>
        <v>0</v>
      </c>
      <c r="Z311" s="52">
        <f t="shared" si="657"/>
        <v>0</v>
      </c>
      <c r="AA311" s="52">
        <f t="shared" si="658"/>
        <v>0</v>
      </c>
      <c r="AB311" s="52">
        <f t="shared" si="659"/>
        <v>0</v>
      </c>
      <c r="AC311" s="52">
        <f t="shared" si="660"/>
        <v>0</v>
      </c>
      <c r="AE311" s="52">
        <f t="shared" si="661"/>
        <v>0</v>
      </c>
      <c r="AF311" s="52">
        <f t="shared" si="662"/>
        <v>0</v>
      </c>
      <c r="AG311" s="52">
        <f t="shared" si="663"/>
        <v>0</v>
      </c>
      <c r="AH311" s="52">
        <f t="shared" si="664"/>
        <v>0</v>
      </c>
      <c r="AJ311" s="52">
        <f t="shared" si="665"/>
        <v>0</v>
      </c>
      <c r="AK311" s="52">
        <f t="shared" si="666"/>
        <v>0</v>
      </c>
      <c r="AL311" s="52">
        <f t="shared" si="667"/>
        <v>0</v>
      </c>
      <c r="AM311" s="52">
        <f t="shared" si="668"/>
        <v>0</v>
      </c>
      <c r="AO311" s="31">
        <v>1</v>
      </c>
    </row>
    <row r="312" spans="2:41" ht="69.599999999999994" x14ac:dyDescent="0.35">
      <c r="B312" s="223">
        <v>307</v>
      </c>
      <c r="C312" s="54" t="s">
        <v>720</v>
      </c>
      <c r="D312" s="50" t="s">
        <v>721</v>
      </c>
      <c r="E312" s="51" t="s">
        <v>298</v>
      </c>
      <c r="F312" s="54" t="s">
        <v>723</v>
      </c>
      <c r="H312" s="226"/>
      <c r="I312" s="226"/>
      <c r="J312" s="226"/>
      <c r="K312" s="226"/>
      <c r="L312" s="102">
        <f>IF(T312=0,0,(IF(T312&lt;='Paramètres '!$B$5,0,ROUND(('Paramètres '!C$9*(MIN(T312,'Paramètres '!$B$10)-MIN(T312,'Paramètres '!$B$9))+'Paramètres '!C$10*(MIN(T312,'Paramètres '!$B$11)-MIN(T312,'Paramètres '!$B$10))+'Paramètres '!C$11*(MIN(T312,'Paramètres '!$B$12)-MIN(T312,'Paramètres '!$B$11))+'Paramètres '!C$12*(T312-MIN(T312,'Paramètres '!$B$12))),3))*H312/T312))</f>
        <v>0</v>
      </c>
      <c r="M312" s="102">
        <f>IF(U312=0,0,(IF(U312&lt;='Paramètres '!$B$5,0,ROUND(('Paramètres '!D$9*(MIN(U312,'Paramètres '!$B$10)-MIN(U312,'Paramètres '!$B$9))+'Paramètres '!D$10*(MIN(U312,'Paramètres '!$B$11)-MIN(U312,'Paramètres '!$B$10))+'Paramètres '!D$11*(MIN(U312,'Paramètres '!$B$12)-MIN(U312,'Paramètres '!$B$11))+'Paramètres '!D$12*(U312-MIN(U312,'Paramètres '!$B$12))),3))*I312/U312))</f>
        <v>0</v>
      </c>
      <c r="N312" s="102">
        <f>IF(V312=0,0,(IF(V312&lt;='Paramètres '!$B$5,0,ROUND(('Paramètres '!E$9*(MIN(V312,'Paramètres '!$B$10)-MIN(V312,'Paramètres '!$B$9))+'Paramètres '!E$10*(MIN(V312,'Paramètres '!$B$11)-MIN(V312,'Paramètres '!$B$10))+'Paramètres '!E$11*(MIN(V312,'Paramètres '!$B$12)-MIN(V312,'Paramètres '!$B$11))+'Paramètres '!E$12*(V312-MIN(V312,'Paramètres '!$B$12))),3))*J312/V312))</f>
        <v>0</v>
      </c>
      <c r="O312" s="102">
        <f>IF(W312=0,0,(IF(W312&lt;='Paramètres '!$B$5,0,ROUND(('Paramètres '!F$9*(MIN(W312,'Paramètres '!$B$10)-MIN(W312,'Paramètres '!$B$9))+'Paramètres '!F$10*(MIN(W312,'Paramètres '!$B$11)-MIN(W312,'Paramètres '!$B$10))+'Paramètres '!F$11*(MIN(W312,'Paramètres '!$B$12)-MIN(W312,'Paramètres '!$B$11))+'Paramètres '!F$12*(W312-MIN(W312,'Paramètres '!$B$12))),3))*K312/W312))</f>
        <v>0</v>
      </c>
      <c r="P312" s="227"/>
      <c r="Q312" s="227"/>
      <c r="R312" s="227"/>
      <c r="S312" s="227"/>
      <c r="T312" s="102">
        <f t="shared" si="652"/>
        <v>0</v>
      </c>
      <c r="U312" s="102">
        <f t="shared" si="653"/>
        <v>0</v>
      </c>
      <c r="V312" s="102">
        <f t="shared" si="654"/>
        <v>0</v>
      </c>
      <c r="W312" s="102">
        <f t="shared" si="655"/>
        <v>0</v>
      </c>
      <c r="X312" s="104">
        <f t="shared" si="656"/>
        <v>0</v>
      </c>
      <c r="Z312" s="52">
        <f t="shared" si="657"/>
        <v>0</v>
      </c>
      <c r="AA312" s="52">
        <f t="shared" si="658"/>
        <v>0</v>
      </c>
      <c r="AB312" s="52">
        <f t="shared" si="659"/>
        <v>0</v>
      </c>
      <c r="AC312" s="52">
        <f t="shared" si="660"/>
        <v>0</v>
      </c>
      <c r="AE312" s="52">
        <f t="shared" si="661"/>
        <v>0</v>
      </c>
      <c r="AF312" s="52">
        <f t="shared" si="662"/>
        <v>0</v>
      </c>
      <c r="AG312" s="52">
        <f t="shared" si="663"/>
        <v>0</v>
      </c>
      <c r="AH312" s="52">
        <f t="shared" si="664"/>
        <v>0</v>
      </c>
      <c r="AJ312" s="52">
        <f t="shared" si="665"/>
        <v>0</v>
      </c>
      <c r="AK312" s="52">
        <f t="shared" si="666"/>
        <v>0</v>
      </c>
      <c r="AL312" s="52">
        <f t="shared" si="667"/>
        <v>0</v>
      </c>
      <c r="AM312" s="52">
        <f t="shared" si="668"/>
        <v>0</v>
      </c>
      <c r="AO312" s="31">
        <v>1</v>
      </c>
    </row>
    <row r="313" spans="2:41" ht="52.2" x14ac:dyDescent="0.35">
      <c r="B313" s="223">
        <v>308</v>
      </c>
      <c r="C313" s="54" t="s">
        <v>724</v>
      </c>
      <c r="D313" s="50" t="s">
        <v>725</v>
      </c>
      <c r="E313" s="51" t="s">
        <v>173</v>
      </c>
      <c r="F313" s="54" t="s">
        <v>726</v>
      </c>
      <c r="H313" s="226"/>
      <c r="I313" s="226"/>
      <c r="J313" s="226"/>
      <c r="K313" s="226"/>
      <c r="L313" s="102">
        <f>IF(T313=0,0,(IF(T313&lt;='Paramètres '!$B$5,0,ROUND(('Paramètres '!C$9*(MIN(T313,'Paramètres '!$B$10)-MIN(T313,'Paramètres '!$B$9))+'Paramètres '!C$10*(MIN(T313,'Paramètres '!$B$11)-MIN(T313,'Paramètres '!$B$10))+'Paramètres '!C$11*(MIN(T313,'Paramètres '!$B$12)-MIN(T313,'Paramètres '!$B$11))+'Paramètres '!C$12*(T313-MIN(T313,'Paramètres '!$B$12))),3))*H313/T313))</f>
        <v>0</v>
      </c>
      <c r="M313" s="102">
        <f>IF(U313=0,0,(IF(U313&lt;='Paramètres '!$B$5,0,ROUND(('Paramètres '!D$9*(MIN(U313,'Paramètres '!$B$10)-MIN(U313,'Paramètres '!$B$9))+'Paramètres '!D$10*(MIN(U313,'Paramètres '!$B$11)-MIN(U313,'Paramètres '!$B$10))+'Paramètres '!D$11*(MIN(U313,'Paramètres '!$B$12)-MIN(U313,'Paramètres '!$B$11))+'Paramètres '!D$12*(U313-MIN(U313,'Paramètres '!$B$12))),3))*I313/U313))</f>
        <v>0</v>
      </c>
      <c r="N313" s="102">
        <f>IF(V313=0,0,(IF(V313&lt;='Paramètres '!$B$5,0,ROUND(('Paramètres '!E$9*(MIN(V313,'Paramètres '!$B$10)-MIN(V313,'Paramètres '!$B$9))+'Paramètres '!E$10*(MIN(V313,'Paramètres '!$B$11)-MIN(V313,'Paramètres '!$B$10))+'Paramètres '!E$11*(MIN(V313,'Paramètres '!$B$12)-MIN(V313,'Paramètres '!$B$11))+'Paramètres '!E$12*(V313-MIN(V313,'Paramètres '!$B$12))),3))*J313/V313))</f>
        <v>0</v>
      </c>
      <c r="O313" s="102">
        <f>IF(W313=0,0,(IF(W313&lt;='Paramètres '!$B$5,0,ROUND(('Paramètres '!F$9*(MIN(W313,'Paramètres '!$B$10)-MIN(W313,'Paramètres '!$B$9))+'Paramètres '!F$10*(MIN(W313,'Paramètres '!$B$11)-MIN(W313,'Paramètres '!$B$10))+'Paramètres '!F$11*(MIN(W313,'Paramètres '!$B$12)-MIN(W313,'Paramètres '!$B$11))+'Paramètres '!F$12*(W313-MIN(W313,'Paramètres '!$B$12))),3))*K313/W313))</f>
        <v>0</v>
      </c>
      <c r="P313" s="227"/>
      <c r="Q313" s="227"/>
      <c r="R313" s="227"/>
      <c r="S313" s="227"/>
      <c r="T313" s="102">
        <f t="shared" si="652"/>
        <v>0</v>
      </c>
      <c r="U313" s="102">
        <f t="shared" si="653"/>
        <v>0</v>
      </c>
      <c r="V313" s="102">
        <f t="shared" si="654"/>
        <v>0</v>
      </c>
      <c r="W313" s="102">
        <f t="shared" si="655"/>
        <v>0</v>
      </c>
      <c r="X313" s="104">
        <f t="shared" si="656"/>
        <v>0</v>
      </c>
      <c r="Z313" s="52">
        <f t="shared" si="657"/>
        <v>0</v>
      </c>
      <c r="AA313" s="52">
        <f t="shared" si="658"/>
        <v>0</v>
      </c>
      <c r="AB313" s="52">
        <f t="shared" si="659"/>
        <v>0</v>
      </c>
      <c r="AC313" s="52">
        <f t="shared" si="660"/>
        <v>0</v>
      </c>
      <c r="AE313" s="52">
        <f t="shared" si="661"/>
        <v>0</v>
      </c>
      <c r="AF313" s="52">
        <f t="shared" si="662"/>
        <v>0</v>
      </c>
      <c r="AG313" s="52">
        <f t="shared" si="663"/>
        <v>0</v>
      </c>
      <c r="AH313" s="52">
        <f t="shared" si="664"/>
        <v>0</v>
      </c>
      <c r="AJ313" s="52">
        <f t="shared" si="665"/>
        <v>0</v>
      </c>
      <c r="AK313" s="52">
        <f t="shared" si="666"/>
        <v>0</v>
      </c>
      <c r="AL313" s="52">
        <f t="shared" si="667"/>
        <v>0</v>
      </c>
      <c r="AM313" s="52">
        <f t="shared" si="668"/>
        <v>0</v>
      </c>
      <c r="AO313" s="31">
        <v>1</v>
      </c>
    </row>
    <row r="314" spans="2:41" ht="52.2" x14ac:dyDescent="0.35">
      <c r="B314" s="223">
        <v>309</v>
      </c>
      <c r="C314" s="54" t="s">
        <v>727</v>
      </c>
      <c r="D314" s="50" t="s">
        <v>728</v>
      </c>
      <c r="E314" s="51" t="s">
        <v>173</v>
      </c>
      <c r="F314" s="54" t="s">
        <v>729</v>
      </c>
      <c r="H314" s="226"/>
      <c r="I314" s="226"/>
      <c r="J314" s="226"/>
      <c r="K314" s="226"/>
      <c r="L314" s="102">
        <f>IF(T314=0,0,(IF(T314&lt;='Paramètres '!$B$5,0,ROUND(('Paramètres '!C$9*(MIN(T314,'Paramètres '!$B$10)-MIN(T314,'Paramètres '!$B$9))+'Paramètres '!C$10*(MIN(T314,'Paramètres '!$B$11)-MIN(T314,'Paramètres '!$B$10))+'Paramètres '!C$11*(MIN(T314,'Paramètres '!$B$12)-MIN(T314,'Paramètres '!$B$11))+'Paramètres '!C$12*(T314-MIN(T314,'Paramètres '!$B$12))),3))*H314/T314))</f>
        <v>0</v>
      </c>
      <c r="M314" s="102">
        <f>IF(U314=0,0,(IF(U314&lt;='Paramètres '!$B$5,0,ROUND(('Paramètres '!D$9*(MIN(U314,'Paramètres '!$B$10)-MIN(U314,'Paramètres '!$B$9))+'Paramètres '!D$10*(MIN(U314,'Paramètres '!$B$11)-MIN(U314,'Paramètres '!$B$10))+'Paramètres '!D$11*(MIN(U314,'Paramètres '!$B$12)-MIN(U314,'Paramètres '!$B$11))+'Paramètres '!D$12*(U314-MIN(U314,'Paramètres '!$B$12))),3))*I314/U314))</f>
        <v>0</v>
      </c>
      <c r="N314" s="102">
        <f>IF(V314=0,0,(IF(V314&lt;='Paramètres '!$B$5,0,ROUND(('Paramètres '!E$9*(MIN(V314,'Paramètres '!$B$10)-MIN(V314,'Paramètres '!$B$9))+'Paramètres '!E$10*(MIN(V314,'Paramètres '!$B$11)-MIN(V314,'Paramètres '!$B$10))+'Paramètres '!E$11*(MIN(V314,'Paramètres '!$B$12)-MIN(V314,'Paramètres '!$B$11))+'Paramètres '!E$12*(V314-MIN(V314,'Paramètres '!$B$12))),3))*J314/V314))</f>
        <v>0</v>
      </c>
      <c r="O314" s="102">
        <f>IF(W314=0,0,(IF(W314&lt;='Paramètres '!$B$5,0,ROUND(('Paramètres '!F$9*(MIN(W314,'Paramètres '!$B$10)-MIN(W314,'Paramètres '!$B$9))+'Paramètres '!F$10*(MIN(W314,'Paramètres '!$B$11)-MIN(W314,'Paramètres '!$B$10))+'Paramètres '!F$11*(MIN(W314,'Paramètres '!$B$12)-MIN(W314,'Paramètres '!$B$11))+'Paramètres '!F$12*(W314-MIN(W314,'Paramètres '!$B$12))),3))*K314/W314))</f>
        <v>0</v>
      </c>
      <c r="P314" s="227"/>
      <c r="Q314" s="227"/>
      <c r="R314" s="227"/>
      <c r="S314" s="227"/>
      <c r="T314" s="102">
        <f t="shared" si="652"/>
        <v>0</v>
      </c>
      <c r="U314" s="102">
        <f t="shared" si="653"/>
        <v>0</v>
      </c>
      <c r="V314" s="102">
        <f t="shared" si="654"/>
        <v>0</v>
      </c>
      <c r="W314" s="102">
        <f t="shared" si="655"/>
        <v>0</v>
      </c>
      <c r="X314" s="104">
        <f t="shared" si="656"/>
        <v>0</v>
      </c>
      <c r="Z314" s="52">
        <f t="shared" si="657"/>
        <v>0</v>
      </c>
      <c r="AA314" s="52">
        <f t="shared" si="658"/>
        <v>0</v>
      </c>
      <c r="AB314" s="52">
        <f t="shared" si="659"/>
        <v>0</v>
      </c>
      <c r="AC314" s="52">
        <f t="shared" si="660"/>
        <v>0</v>
      </c>
      <c r="AE314" s="52">
        <f t="shared" si="661"/>
        <v>0</v>
      </c>
      <c r="AF314" s="52">
        <f t="shared" si="662"/>
        <v>0</v>
      </c>
      <c r="AG314" s="52">
        <f t="shared" si="663"/>
        <v>0</v>
      </c>
      <c r="AH314" s="52">
        <f t="shared" si="664"/>
        <v>0</v>
      </c>
      <c r="AJ314" s="52">
        <f t="shared" si="665"/>
        <v>0</v>
      </c>
      <c r="AK314" s="52">
        <f t="shared" si="666"/>
        <v>0</v>
      </c>
      <c r="AL314" s="52">
        <f t="shared" si="667"/>
        <v>0</v>
      </c>
      <c r="AM314" s="52">
        <f t="shared" si="668"/>
        <v>0</v>
      </c>
      <c r="AO314" s="31">
        <v>1</v>
      </c>
    </row>
    <row r="315" spans="2:41" ht="52.2" x14ac:dyDescent="0.35">
      <c r="B315" s="223">
        <v>310</v>
      </c>
      <c r="C315" s="54" t="s">
        <v>730</v>
      </c>
      <c r="D315" s="50" t="s">
        <v>731</v>
      </c>
      <c r="E315" s="51" t="s">
        <v>167</v>
      </c>
      <c r="F315" s="54" t="s">
        <v>732</v>
      </c>
      <c r="H315" s="226"/>
      <c r="I315" s="226"/>
      <c r="J315" s="226"/>
      <c r="K315" s="226"/>
      <c r="L315" s="102">
        <f>IF(T315=0,0,(IF(T315&lt;='Paramètres '!$B$5,0,ROUND(('Paramètres '!C$9*(MIN(T315,'Paramètres '!$B$10)-MIN(T315,'Paramètres '!$B$9))+'Paramètres '!C$10*(MIN(T315,'Paramètres '!$B$11)-MIN(T315,'Paramètres '!$B$10))+'Paramètres '!C$11*(MIN(T315,'Paramètres '!$B$12)-MIN(T315,'Paramètres '!$B$11))+'Paramètres '!C$12*(T315-MIN(T315,'Paramètres '!$B$12))),3))*H315/T315))</f>
        <v>0</v>
      </c>
      <c r="M315" s="102">
        <f>IF(U315=0,0,(IF(U315&lt;='Paramètres '!$B$5,0,ROUND(('Paramètres '!D$9*(MIN(U315,'Paramètres '!$B$10)-MIN(U315,'Paramètres '!$B$9))+'Paramètres '!D$10*(MIN(U315,'Paramètres '!$B$11)-MIN(U315,'Paramètres '!$B$10))+'Paramètres '!D$11*(MIN(U315,'Paramètres '!$B$12)-MIN(U315,'Paramètres '!$B$11))+'Paramètres '!D$12*(U315-MIN(U315,'Paramètres '!$B$12))),3))*I315/U315))</f>
        <v>0</v>
      </c>
      <c r="N315" s="102">
        <f>IF(V315=0,0,(IF(V315&lt;='Paramètres '!$B$5,0,ROUND(('Paramètres '!E$9*(MIN(V315,'Paramètres '!$B$10)-MIN(V315,'Paramètres '!$B$9))+'Paramètres '!E$10*(MIN(V315,'Paramètres '!$B$11)-MIN(V315,'Paramètres '!$B$10))+'Paramètres '!E$11*(MIN(V315,'Paramètres '!$B$12)-MIN(V315,'Paramètres '!$B$11))+'Paramètres '!E$12*(V315-MIN(V315,'Paramètres '!$B$12))),3))*J315/V315))</f>
        <v>0</v>
      </c>
      <c r="O315" s="102">
        <f>IF(W315=0,0,(IF(W315&lt;='Paramètres '!$B$5,0,ROUND(('Paramètres '!F$9*(MIN(W315,'Paramètres '!$B$10)-MIN(W315,'Paramètres '!$B$9))+'Paramètres '!F$10*(MIN(W315,'Paramètres '!$B$11)-MIN(W315,'Paramètres '!$B$10))+'Paramètres '!F$11*(MIN(W315,'Paramètres '!$B$12)-MIN(W315,'Paramètres '!$B$11))+'Paramètres '!F$12*(W315-MIN(W315,'Paramètres '!$B$12))),3))*K315/W315))</f>
        <v>0</v>
      </c>
      <c r="P315" s="227"/>
      <c r="Q315" s="227"/>
      <c r="R315" s="227"/>
      <c r="S315" s="227"/>
      <c r="T315" s="102">
        <f t="shared" si="652"/>
        <v>0</v>
      </c>
      <c r="U315" s="102">
        <f t="shared" si="653"/>
        <v>0</v>
      </c>
      <c r="V315" s="102">
        <f t="shared" si="654"/>
        <v>0</v>
      </c>
      <c r="W315" s="102">
        <f t="shared" si="655"/>
        <v>0</v>
      </c>
      <c r="X315" s="104">
        <f t="shared" si="656"/>
        <v>0</v>
      </c>
      <c r="Z315" s="52">
        <f t="shared" si="657"/>
        <v>0</v>
      </c>
      <c r="AA315" s="52">
        <f t="shared" si="658"/>
        <v>0</v>
      </c>
      <c r="AB315" s="52">
        <f t="shared" si="659"/>
        <v>0</v>
      </c>
      <c r="AC315" s="52">
        <f t="shared" si="660"/>
        <v>0</v>
      </c>
      <c r="AE315" s="52">
        <f t="shared" si="661"/>
        <v>0</v>
      </c>
      <c r="AF315" s="52">
        <f t="shared" si="662"/>
        <v>0</v>
      </c>
      <c r="AG315" s="52">
        <f t="shared" si="663"/>
        <v>0</v>
      </c>
      <c r="AH315" s="52">
        <f t="shared" si="664"/>
        <v>0</v>
      </c>
      <c r="AJ315" s="52">
        <f t="shared" si="665"/>
        <v>0</v>
      </c>
      <c r="AK315" s="52">
        <f t="shared" si="666"/>
        <v>0</v>
      </c>
      <c r="AL315" s="52">
        <f t="shared" si="667"/>
        <v>0</v>
      </c>
      <c r="AM315" s="52">
        <f t="shared" si="668"/>
        <v>0</v>
      </c>
      <c r="AO315" s="31">
        <v>1</v>
      </c>
    </row>
    <row r="316" spans="2:41" ht="52.2" x14ac:dyDescent="0.35">
      <c r="B316" s="223">
        <v>311</v>
      </c>
      <c r="C316" s="54" t="s">
        <v>733</v>
      </c>
      <c r="D316" s="50" t="s">
        <v>734</v>
      </c>
      <c r="E316" s="51" t="s">
        <v>167</v>
      </c>
      <c r="F316" s="54" t="s">
        <v>735</v>
      </c>
      <c r="H316" s="226"/>
      <c r="I316" s="226"/>
      <c r="J316" s="226"/>
      <c r="K316" s="226"/>
      <c r="L316" s="102">
        <f>IF(T316=0,0,(IF(T316&lt;='Paramètres '!$B$5,0,ROUND(('Paramètres '!C$9*(MIN(T316,'Paramètres '!$B$10)-MIN(T316,'Paramètres '!$B$9))+'Paramètres '!C$10*(MIN(T316,'Paramètres '!$B$11)-MIN(T316,'Paramètres '!$B$10))+'Paramètres '!C$11*(MIN(T316,'Paramètres '!$B$12)-MIN(T316,'Paramètres '!$B$11))+'Paramètres '!C$12*(T316-MIN(T316,'Paramètres '!$B$12))),3))*H316/T316))</f>
        <v>0</v>
      </c>
      <c r="M316" s="102">
        <f>IF(U316=0,0,(IF(U316&lt;='Paramètres '!$B$5,0,ROUND(('Paramètres '!D$9*(MIN(U316,'Paramètres '!$B$10)-MIN(U316,'Paramètres '!$B$9))+'Paramètres '!D$10*(MIN(U316,'Paramètres '!$B$11)-MIN(U316,'Paramètres '!$B$10))+'Paramètres '!D$11*(MIN(U316,'Paramètres '!$B$12)-MIN(U316,'Paramètres '!$B$11))+'Paramètres '!D$12*(U316-MIN(U316,'Paramètres '!$B$12))),3))*I316/U316))</f>
        <v>0</v>
      </c>
      <c r="N316" s="102">
        <f>IF(V316=0,0,(IF(V316&lt;='Paramètres '!$B$5,0,ROUND(('Paramètres '!E$9*(MIN(V316,'Paramètres '!$B$10)-MIN(V316,'Paramètres '!$B$9))+'Paramètres '!E$10*(MIN(V316,'Paramètres '!$B$11)-MIN(V316,'Paramètres '!$B$10))+'Paramètres '!E$11*(MIN(V316,'Paramètres '!$B$12)-MIN(V316,'Paramètres '!$B$11))+'Paramètres '!E$12*(V316-MIN(V316,'Paramètres '!$B$12))),3))*J316/V316))</f>
        <v>0</v>
      </c>
      <c r="O316" s="102">
        <f>IF(W316=0,0,(IF(W316&lt;='Paramètres '!$B$5,0,ROUND(('Paramètres '!F$9*(MIN(W316,'Paramètres '!$B$10)-MIN(W316,'Paramètres '!$B$9))+'Paramètres '!F$10*(MIN(W316,'Paramètres '!$B$11)-MIN(W316,'Paramètres '!$B$10))+'Paramètres '!F$11*(MIN(W316,'Paramètres '!$B$12)-MIN(W316,'Paramètres '!$B$11))+'Paramètres '!F$12*(W316-MIN(W316,'Paramètres '!$B$12))),3))*K316/W316))</f>
        <v>0</v>
      </c>
      <c r="P316" s="227"/>
      <c r="Q316" s="227"/>
      <c r="R316" s="227"/>
      <c r="S316" s="227"/>
      <c r="T316" s="102">
        <f t="shared" ref="T316:T317" si="669">ROUND(P316+H316,3)</f>
        <v>0</v>
      </c>
      <c r="U316" s="102">
        <f t="shared" ref="U316:U317" si="670">ROUND(Q316+I316,3)</f>
        <v>0</v>
      </c>
      <c r="V316" s="102">
        <f t="shared" ref="V316:V317" si="671">ROUND(R316+J316,3)</f>
        <v>0</v>
      </c>
      <c r="W316" s="102">
        <f t="shared" ref="W316:W317" si="672">ROUND(S316+K316,3)</f>
        <v>0</v>
      </c>
      <c r="X316" s="104">
        <f t="shared" si="656"/>
        <v>0</v>
      </c>
      <c r="Z316" s="52">
        <f t="shared" ref="Z316:Z317" si="673">IF(AND(H316&gt;0,P316=0),L316,0)</f>
        <v>0</v>
      </c>
      <c r="AA316" s="52">
        <f t="shared" ref="AA316:AA317" si="674">IF(AND(I316&gt;0,Q316=0),M316,0)</f>
        <v>0</v>
      </c>
      <c r="AB316" s="52">
        <f t="shared" ref="AB316:AB317" si="675">IF(AND(J316&gt;0,R316=0),N316,0)</f>
        <v>0</v>
      </c>
      <c r="AC316" s="52">
        <f t="shared" ref="AC316:AC317" si="676">IF(AND(K316&gt;0,S316=0),O316,0)</f>
        <v>0</v>
      </c>
      <c r="AE316" s="52">
        <f t="shared" ref="AE316:AE317" si="677">IF(AND(H316&gt;0,P316&gt;0),L316,0)</f>
        <v>0</v>
      </c>
      <c r="AF316" s="52">
        <f t="shared" ref="AF316:AF317" si="678">IF(AND(I316&gt;0,Q316&gt;0),M316,0)</f>
        <v>0</v>
      </c>
      <c r="AG316" s="52">
        <f t="shared" ref="AG316:AG317" si="679">IF(AND(J316&gt;0,R316&gt;0),N316,0)</f>
        <v>0</v>
      </c>
      <c r="AH316" s="52">
        <f t="shared" ref="AH316:AH317" si="680">IF(AND(K316&gt;0,S316&gt;0),O316,0)</f>
        <v>0</v>
      </c>
      <c r="AJ316" s="52">
        <f t="shared" ref="AJ316:AJ317" si="681">Z316+AE316</f>
        <v>0</v>
      </c>
      <c r="AK316" s="52">
        <f t="shared" ref="AK316:AK317" si="682">AA316+AF316</f>
        <v>0</v>
      </c>
      <c r="AL316" s="52">
        <f t="shared" ref="AL316:AL317" si="683">AB316+AG316</f>
        <v>0</v>
      </c>
      <c r="AM316" s="52">
        <f t="shared" ref="AM316:AM317" si="684">AC316+AH316</f>
        <v>0</v>
      </c>
      <c r="AO316" s="31">
        <v>1</v>
      </c>
    </row>
    <row r="317" spans="2:41" ht="71.25" customHeight="1" x14ac:dyDescent="0.35">
      <c r="B317" s="223">
        <v>312</v>
      </c>
      <c r="C317" s="54" t="s">
        <v>964</v>
      </c>
      <c r="D317" s="50" t="s">
        <v>736</v>
      </c>
      <c r="E317" s="51" t="s">
        <v>167</v>
      </c>
      <c r="F317" s="54" t="s">
        <v>965</v>
      </c>
      <c r="H317" s="226"/>
      <c r="I317" s="226"/>
      <c r="J317" s="226"/>
      <c r="K317" s="226"/>
      <c r="L317" s="102">
        <f>IF(T317=0,0,(IF(T317&lt;='Paramètres '!$B$5,0,ROUND(('Paramètres '!C$9*(MIN(T317,'Paramètres '!$B$10)-MIN(T317,'Paramètres '!$B$9))+'Paramètres '!C$10*(MIN(T317,'Paramètres '!$B$11)-MIN(T317,'Paramètres '!$B$10))+'Paramètres '!C$11*(MIN(T317,'Paramètres '!$B$12)-MIN(T317,'Paramètres '!$B$11))+'Paramètres '!C$12*(T317-MIN(T317,'Paramètres '!$B$12))),3))*H317/T317))</f>
        <v>0</v>
      </c>
      <c r="M317" s="102">
        <f>IF(U317=0,0,(IF(U317&lt;='Paramètres '!$B$5,0,ROUND(('Paramètres '!D$9*(MIN(U317,'Paramètres '!$B$10)-MIN(U317,'Paramètres '!$B$9))+'Paramètres '!D$10*(MIN(U317,'Paramètres '!$B$11)-MIN(U317,'Paramètres '!$B$10))+'Paramètres '!D$11*(MIN(U317,'Paramètres '!$B$12)-MIN(U317,'Paramètres '!$B$11))+'Paramètres '!D$12*(U317-MIN(U317,'Paramètres '!$B$12))),3))*I317/U317))</f>
        <v>0</v>
      </c>
      <c r="N317" s="102">
        <f>IF(V317=0,0,(IF(V317&lt;='Paramètres '!$B$5,0,ROUND(('Paramètres '!E$9*(MIN(V317,'Paramètres '!$B$10)-MIN(V317,'Paramètres '!$B$9))+'Paramètres '!E$10*(MIN(V317,'Paramètres '!$B$11)-MIN(V317,'Paramètres '!$B$10))+'Paramètres '!E$11*(MIN(V317,'Paramètres '!$B$12)-MIN(V317,'Paramètres '!$B$11))+'Paramètres '!E$12*(V317-MIN(V317,'Paramètres '!$B$12))),3))*J317/V317))</f>
        <v>0</v>
      </c>
      <c r="O317" s="102">
        <f>IF(W317=0,0,(IF(W317&lt;='Paramètres '!$B$5,0,ROUND(('Paramètres '!F$9*(MIN(W317,'Paramètres '!$B$10)-MIN(W317,'Paramètres '!$B$9))+'Paramètres '!F$10*(MIN(W317,'Paramètres '!$B$11)-MIN(W317,'Paramètres '!$B$10))+'Paramètres '!F$11*(MIN(W317,'Paramètres '!$B$12)-MIN(W317,'Paramètres '!$B$11))+'Paramètres '!F$12*(W317-MIN(W317,'Paramètres '!$B$12))),3))*K317/W317))</f>
        <v>0</v>
      </c>
      <c r="P317" s="227"/>
      <c r="Q317" s="227"/>
      <c r="R317" s="227"/>
      <c r="S317" s="227"/>
      <c r="T317" s="102">
        <f t="shared" si="669"/>
        <v>0</v>
      </c>
      <c r="U317" s="102">
        <f t="shared" si="670"/>
        <v>0</v>
      </c>
      <c r="V317" s="102">
        <f t="shared" si="671"/>
        <v>0</v>
      </c>
      <c r="W317" s="102">
        <f t="shared" si="672"/>
        <v>0</v>
      </c>
      <c r="X317" s="104">
        <f t="shared" si="656"/>
        <v>0</v>
      </c>
      <c r="Z317" s="52">
        <f t="shared" si="673"/>
        <v>0</v>
      </c>
      <c r="AA317" s="52">
        <f t="shared" si="674"/>
        <v>0</v>
      </c>
      <c r="AB317" s="52">
        <f t="shared" si="675"/>
        <v>0</v>
      </c>
      <c r="AC317" s="52">
        <f t="shared" si="676"/>
        <v>0</v>
      </c>
      <c r="AE317" s="52">
        <f t="shared" si="677"/>
        <v>0</v>
      </c>
      <c r="AF317" s="52">
        <f t="shared" si="678"/>
        <v>0</v>
      </c>
      <c r="AG317" s="52">
        <f t="shared" si="679"/>
        <v>0</v>
      </c>
      <c r="AH317" s="52">
        <f t="shared" si="680"/>
        <v>0</v>
      </c>
      <c r="AJ317" s="52">
        <f t="shared" si="681"/>
        <v>0</v>
      </c>
      <c r="AK317" s="52">
        <f t="shared" si="682"/>
        <v>0</v>
      </c>
      <c r="AL317" s="52">
        <f t="shared" si="683"/>
        <v>0</v>
      </c>
      <c r="AM317" s="52">
        <f t="shared" si="684"/>
        <v>0</v>
      </c>
      <c r="AO317" s="31">
        <v>1</v>
      </c>
    </row>
    <row r="318" spans="2:41" ht="71.25" customHeight="1" x14ac:dyDescent="0.35">
      <c r="B318" s="223">
        <v>313</v>
      </c>
      <c r="C318" s="54" t="s">
        <v>737</v>
      </c>
      <c r="D318" s="50" t="s">
        <v>745</v>
      </c>
      <c r="E318" s="51" t="s">
        <v>167</v>
      </c>
      <c r="F318" s="54" t="s">
        <v>753</v>
      </c>
      <c r="H318" s="226"/>
      <c r="I318" s="226"/>
      <c r="J318" s="226"/>
      <c r="K318" s="226"/>
      <c r="L318" s="102">
        <f>IF(T318=0,0,(IF(T318&lt;='Paramètres '!$B$5,0,ROUND(('Paramètres '!C$9*(MIN(T318,'Paramètres '!$B$10)-MIN(T318,'Paramètres '!$B$9))+'Paramètres '!C$10*(MIN(T318,'Paramètres '!$B$11)-MIN(T318,'Paramètres '!$B$10))+'Paramètres '!C$11*(MIN(T318,'Paramètres '!$B$12)-MIN(T318,'Paramètres '!$B$11))+'Paramètres '!C$12*(T318-MIN(T318,'Paramètres '!$B$12))),3))*H318/T318))</f>
        <v>0</v>
      </c>
      <c r="M318" s="102">
        <f>IF(U318=0,0,(IF(U318&lt;='Paramètres '!$B$5,0,ROUND(('Paramètres '!D$9*(MIN(U318,'Paramètres '!$B$10)-MIN(U318,'Paramètres '!$B$9))+'Paramètres '!D$10*(MIN(U318,'Paramètres '!$B$11)-MIN(U318,'Paramètres '!$B$10))+'Paramètres '!D$11*(MIN(U318,'Paramètres '!$B$12)-MIN(U318,'Paramètres '!$B$11))+'Paramètres '!D$12*(U318-MIN(U318,'Paramètres '!$B$12))),3))*I318/U318))</f>
        <v>0</v>
      </c>
      <c r="N318" s="102">
        <f>IF(V318=0,0,(IF(V318&lt;='Paramètres '!$B$5,0,ROUND(('Paramètres '!E$9*(MIN(V318,'Paramètres '!$B$10)-MIN(V318,'Paramètres '!$B$9))+'Paramètres '!E$10*(MIN(V318,'Paramètres '!$B$11)-MIN(V318,'Paramètres '!$B$10))+'Paramètres '!E$11*(MIN(V318,'Paramètres '!$B$12)-MIN(V318,'Paramètres '!$B$11))+'Paramètres '!E$12*(V318-MIN(V318,'Paramètres '!$B$12))),3))*J318/V318))</f>
        <v>0</v>
      </c>
      <c r="O318" s="102">
        <f>IF(W318=0,0,(IF(W318&lt;='Paramètres '!$B$5,0,ROUND(('Paramètres '!F$9*(MIN(W318,'Paramètres '!$B$10)-MIN(W318,'Paramètres '!$B$9))+'Paramètres '!F$10*(MIN(W318,'Paramètres '!$B$11)-MIN(W318,'Paramètres '!$B$10))+'Paramètres '!F$11*(MIN(W318,'Paramètres '!$B$12)-MIN(W318,'Paramètres '!$B$11))+'Paramètres '!F$12*(W318-MIN(W318,'Paramètres '!$B$12))),3))*K318/W318))</f>
        <v>0</v>
      </c>
      <c r="P318" s="227"/>
      <c r="Q318" s="227"/>
      <c r="R318" s="227"/>
      <c r="S318" s="227"/>
      <c r="T318" s="102">
        <f t="shared" ref="T318:T326" si="685">ROUND(P318+H318,3)</f>
        <v>0</v>
      </c>
      <c r="U318" s="102">
        <f t="shared" ref="U318:U326" si="686">ROUND(Q318+I318,3)</f>
        <v>0</v>
      </c>
      <c r="V318" s="102">
        <f t="shared" ref="V318:V325" si="687">ROUND(R318+J318,3)</f>
        <v>0</v>
      </c>
      <c r="W318" s="102">
        <f t="shared" ref="W318:W325" si="688">ROUND(S318+K318,3)</f>
        <v>0</v>
      </c>
      <c r="X318" s="104">
        <f t="shared" ref="X318:X324" si="689">ROUND(SUM(L318:O318),3)</f>
        <v>0</v>
      </c>
      <c r="Z318" s="52">
        <f t="shared" ref="Z318:Z324" si="690">IF(AND(H318&gt;0,P318=0),L318,0)</f>
        <v>0</v>
      </c>
      <c r="AA318" s="52">
        <f t="shared" ref="AA318:AA324" si="691">IF(AND(I318&gt;0,Q318=0),M318,0)</f>
        <v>0</v>
      </c>
      <c r="AB318" s="52">
        <f t="shared" ref="AB318:AB324" si="692">IF(AND(J318&gt;0,R318=0),N318,0)</f>
        <v>0</v>
      </c>
      <c r="AC318" s="52">
        <f t="shared" ref="AC318:AC324" si="693">IF(AND(K318&gt;0,S318=0),O318,0)</f>
        <v>0</v>
      </c>
      <c r="AE318" s="52">
        <f t="shared" ref="AE318:AE324" si="694">IF(AND(H318&gt;0,P318&gt;0),L318,0)</f>
        <v>0</v>
      </c>
      <c r="AF318" s="52">
        <f t="shared" ref="AF318:AF324" si="695">IF(AND(I318&gt;0,Q318&gt;0),M318,0)</f>
        <v>0</v>
      </c>
      <c r="AG318" s="52">
        <f t="shared" ref="AG318:AG324" si="696">IF(AND(J318&gt;0,R318&gt;0),N318,0)</f>
        <v>0</v>
      </c>
      <c r="AH318" s="52">
        <f t="shared" ref="AH318:AH324" si="697">IF(AND(K318&gt;0,S318&gt;0),O318,0)</f>
        <v>0</v>
      </c>
      <c r="AJ318" s="52">
        <f t="shared" ref="AJ318:AJ324" si="698">Z318+AE318</f>
        <v>0</v>
      </c>
      <c r="AK318" s="52">
        <f t="shared" ref="AK318:AK324" si="699">AA318+AF318</f>
        <v>0</v>
      </c>
      <c r="AL318" s="52">
        <f t="shared" ref="AL318:AL324" si="700">AB318+AG318</f>
        <v>0</v>
      </c>
      <c r="AM318" s="52">
        <f t="shared" ref="AM318:AM324" si="701">AC318+AH318</f>
        <v>0</v>
      </c>
      <c r="AO318" s="31">
        <v>1</v>
      </c>
    </row>
    <row r="319" spans="2:41" ht="71.25" customHeight="1" x14ac:dyDescent="0.35">
      <c r="B319" s="223">
        <v>314</v>
      </c>
      <c r="C319" s="223" t="s">
        <v>738</v>
      </c>
      <c r="D319" s="223" t="s">
        <v>746</v>
      </c>
      <c r="E319" s="223" t="s">
        <v>239</v>
      </c>
      <c r="F319" s="223" t="s">
        <v>754</v>
      </c>
      <c r="H319" s="226"/>
      <c r="I319" s="226"/>
      <c r="J319" s="226"/>
      <c r="K319" s="226"/>
      <c r="L319" s="102">
        <f>IF(T319=0,0,(IF(T319&lt;='Paramètres '!$B$5,0,ROUND(('Paramètres '!C$9*(MIN(T319,'Paramètres '!$B$10)-MIN(T319,'Paramètres '!$B$9))+'Paramètres '!C$10*(MIN(T319,'Paramètres '!$B$11)-MIN(T319,'Paramètres '!$B$10))+'Paramètres '!C$11*(MIN(T319,'Paramètres '!$B$12)-MIN(T319,'Paramètres '!$B$11))+'Paramètres '!C$12*(T319-MIN(T319,'Paramètres '!$B$12))),3))*H319/T319))</f>
        <v>0</v>
      </c>
      <c r="M319" s="102">
        <f>IF(U319=0,0,(IF(U319&lt;='Paramètres '!$B$5,0,ROUND(('Paramètres '!D$9*(MIN(U319,'Paramètres '!$B$10)-MIN(U319,'Paramètres '!$B$9))+'Paramètres '!D$10*(MIN(U319,'Paramètres '!$B$11)-MIN(U319,'Paramètres '!$B$10))+'Paramètres '!D$11*(MIN(U319,'Paramètres '!$B$12)-MIN(U319,'Paramètres '!$B$11))+'Paramètres '!D$12*(U319-MIN(U319,'Paramètres '!$B$12))),3))*I319/U319))</f>
        <v>0</v>
      </c>
      <c r="N319" s="102">
        <f>IF(V319=0,0,(IF(V319&lt;='Paramètres '!$B$5,0,ROUND(('Paramètres '!E$9*(MIN(V319,'Paramètres '!$B$10)-MIN(V319,'Paramètres '!$B$9))+'Paramètres '!E$10*(MIN(V319,'Paramètres '!$B$11)-MIN(V319,'Paramètres '!$B$10))+'Paramètres '!E$11*(MIN(V319,'Paramètres '!$B$12)-MIN(V319,'Paramètres '!$B$11))+'Paramètres '!E$12*(V319-MIN(V319,'Paramètres '!$B$12))),3))*J319/V319))</f>
        <v>0</v>
      </c>
      <c r="O319" s="102">
        <f>IF(W319=0,0,(IF(W319&lt;='Paramètres '!$B$5,0,ROUND(('Paramètres '!F$9*(MIN(W319,'Paramètres '!$B$10)-MIN(W319,'Paramètres '!$B$9))+'Paramètres '!F$10*(MIN(W319,'Paramètres '!$B$11)-MIN(W319,'Paramètres '!$B$10))+'Paramètres '!F$11*(MIN(W319,'Paramètres '!$B$12)-MIN(W319,'Paramètres '!$B$11))+'Paramètres '!F$12*(W319-MIN(W319,'Paramètres '!$B$12))),3))*K319/W319))</f>
        <v>0</v>
      </c>
      <c r="P319" s="227"/>
      <c r="Q319" s="227"/>
      <c r="R319" s="227"/>
      <c r="S319" s="227"/>
      <c r="T319" s="102">
        <f t="shared" si="685"/>
        <v>0</v>
      </c>
      <c r="U319" s="102">
        <f t="shared" si="686"/>
        <v>0</v>
      </c>
      <c r="V319" s="102">
        <f t="shared" si="687"/>
        <v>0</v>
      </c>
      <c r="W319" s="102">
        <f t="shared" si="688"/>
        <v>0</v>
      </c>
      <c r="X319" s="104">
        <f t="shared" si="689"/>
        <v>0</v>
      </c>
      <c r="Z319" s="52">
        <f t="shared" si="690"/>
        <v>0</v>
      </c>
      <c r="AA319" s="52">
        <f t="shared" si="691"/>
        <v>0</v>
      </c>
      <c r="AB319" s="52">
        <f t="shared" si="692"/>
        <v>0</v>
      </c>
      <c r="AC319" s="52">
        <f t="shared" si="693"/>
        <v>0</v>
      </c>
      <c r="AE319" s="52">
        <f t="shared" si="694"/>
        <v>0</v>
      </c>
      <c r="AF319" s="52">
        <f t="shared" si="695"/>
        <v>0</v>
      </c>
      <c r="AG319" s="52">
        <f t="shared" si="696"/>
        <v>0</v>
      </c>
      <c r="AH319" s="52">
        <f t="shared" si="697"/>
        <v>0</v>
      </c>
      <c r="AJ319" s="52">
        <f t="shared" si="698"/>
        <v>0</v>
      </c>
      <c r="AK319" s="52">
        <f t="shared" si="699"/>
        <v>0</v>
      </c>
      <c r="AL319" s="52">
        <f t="shared" si="700"/>
        <v>0</v>
      </c>
      <c r="AM319" s="52">
        <f t="shared" si="701"/>
        <v>0</v>
      </c>
      <c r="AO319" s="31">
        <v>0</v>
      </c>
    </row>
    <row r="320" spans="2:41" ht="71.25" customHeight="1" x14ac:dyDescent="0.35">
      <c r="B320" s="223">
        <v>315</v>
      </c>
      <c r="C320" s="54" t="s">
        <v>739</v>
      </c>
      <c r="D320" s="50" t="s">
        <v>747</v>
      </c>
      <c r="E320" s="51" t="s">
        <v>239</v>
      </c>
      <c r="F320" s="54" t="s">
        <v>755</v>
      </c>
      <c r="H320" s="226"/>
      <c r="I320" s="226"/>
      <c r="J320" s="226"/>
      <c r="K320" s="226"/>
      <c r="L320" s="102">
        <f>IF(T320=0,0,(IF(T320&lt;='Paramètres '!$B$5,0,ROUND(('Paramètres '!C$9*(MIN(T320,'Paramètres '!$B$10)-MIN(T320,'Paramètres '!$B$9))+'Paramètres '!C$10*(MIN(T320,'Paramètres '!$B$11)-MIN(T320,'Paramètres '!$B$10))+'Paramètres '!C$11*(MIN(T320,'Paramètres '!$B$12)-MIN(T320,'Paramètres '!$B$11))+'Paramètres '!C$12*(T320-MIN(T320,'Paramètres '!$B$12))),3))*H320/T320))</f>
        <v>0</v>
      </c>
      <c r="M320" s="102">
        <f>IF(U320=0,0,(IF(U320&lt;='Paramètres '!$B$5,0,ROUND(('Paramètres '!D$9*(MIN(U320,'Paramètres '!$B$10)-MIN(U320,'Paramètres '!$B$9))+'Paramètres '!D$10*(MIN(U320,'Paramètres '!$B$11)-MIN(U320,'Paramètres '!$B$10))+'Paramètres '!D$11*(MIN(U320,'Paramètres '!$B$12)-MIN(U320,'Paramètres '!$B$11))+'Paramètres '!D$12*(U320-MIN(U320,'Paramètres '!$B$12))),3))*I320/U320))</f>
        <v>0</v>
      </c>
      <c r="N320" s="102">
        <f>IF(V320=0,0,(IF(V320&lt;='Paramètres '!$B$5,0,ROUND(('Paramètres '!E$9*(MIN(V320,'Paramètres '!$B$10)-MIN(V320,'Paramètres '!$B$9))+'Paramètres '!E$10*(MIN(V320,'Paramètres '!$B$11)-MIN(V320,'Paramètres '!$B$10))+'Paramètres '!E$11*(MIN(V320,'Paramètres '!$B$12)-MIN(V320,'Paramètres '!$B$11))+'Paramètres '!E$12*(V320-MIN(V320,'Paramètres '!$B$12))),3))*J320/V320))</f>
        <v>0</v>
      </c>
      <c r="O320" s="102">
        <f>IF(W320=0,0,(IF(W320&lt;='Paramètres '!$B$5,0,ROUND(('Paramètres '!F$9*(MIN(W320,'Paramètres '!$B$10)-MIN(W320,'Paramètres '!$B$9))+'Paramètres '!F$10*(MIN(W320,'Paramètres '!$B$11)-MIN(W320,'Paramètres '!$B$10))+'Paramètres '!F$11*(MIN(W320,'Paramètres '!$B$12)-MIN(W320,'Paramètres '!$B$11))+'Paramètres '!F$12*(W320-MIN(W320,'Paramètres '!$B$12))),3))*K320/W320))</f>
        <v>0</v>
      </c>
      <c r="P320" s="227"/>
      <c r="Q320" s="227"/>
      <c r="R320" s="227"/>
      <c r="S320" s="227"/>
      <c r="T320" s="102">
        <f t="shared" si="685"/>
        <v>0</v>
      </c>
      <c r="U320" s="102">
        <f t="shared" si="686"/>
        <v>0</v>
      </c>
      <c r="V320" s="102">
        <f t="shared" si="687"/>
        <v>0</v>
      </c>
      <c r="W320" s="102">
        <f t="shared" si="688"/>
        <v>0</v>
      </c>
      <c r="X320" s="104">
        <f t="shared" si="689"/>
        <v>0</v>
      </c>
      <c r="Z320" s="52">
        <f t="shared" si="690"/>
        <v>0</v>
      </c>
      <c r="AA320" s="52">
        <f t="shared" si="691"/>
        <v>0</v>
      </c>
      <c r="AB320" s="52">
        <f t="shared" si="692"/>
        <v>0</v>
      </c>
      <c r="AC320" s="52">
        <f t="shared" si="693"/>
        <v>0</v>
      </c>
      <c r="AE320" s="52">
        <f t="shared" si="694"/>
        <v>0</v>
      </c>
      <c r="AF320" s="52">
        <f t="shared" si="695"/>
        <v>0</v>
      </c>
      <c r="AG320" s="52">
        <f t="shared" si="696"/>
        <v>0</v>
      </c>
      <c r="AH320" s="52">
        <f t="shared" si="697"/>
        <v>0</v>
      </c>
      <c r="AJ320" s="52">
        <f t="shared" si="698"/>
        <v>0</v>
      </c>
      <c r="AK320" s="52">
        <f t="shared" si="699"/>
        <v>0</v>
      </c>
      <c r="AL320" s="52">
        <f t="shared" si="700"/>
        <v>0</v>
      </c>
      <c r="AM320" s="52">
        <f t="shared" si="701"/>
        <v>0</v>
      </c>
      <c r="AO320" s="31">
        <v>1</v>
      </c>
    </row>
    <row r="321" spans="2:41" ht="71.25" customHeight="1" x14ac:dyDescent="0.35">
      <c r="B321" s="223">
        <v>316</v>
      </c>
      <c r="C321" s="54" t="s">
        <v>740</v>
      </c>
      <c r="D321" s="50" t="s">
        <v>748</v>
      </c>
      <c r="E321" s="51" t="s">
        <v>239</v>
      </c>
      <c r="F321" s="54" t="s">
        <v>756</v>
      </c>
      <c r="H321" s="226"/>
      <c r="I321" s="226"/>
      <c r="J321" s="226"/>
      <c r="K321" s="226"/>
      <c r="L321" s="102">
        <f>IF(T321=0,0,(IF(T321&lt;='Paramètres '!$B$5,0,ROUND(('Paramètres '!C$9*(MIN(T321,'Paramètres '!$B$10)-MIN(T321,'Paramètres '!$B$9))+'Paramètres '!C$10*(MIN(T321,'Paramètres '!$B$11)-MIN(T321,'Paramètres '!$B$10))+'Paramètres '!C$11*(MIN(T321,'Paramètres '!$B$12)-MIN(T321,'Paramètres '!$B$11))+'Paramètres '!C$12*(T321-MIN(T321,'Paramètres '!$B$12))),3))*H321/T321))</f>
        <v>0</v>
      </c>
      <c r="M321" s="102">
        <f>IF(U321=0,0,(IF(U321&lt;='Paramètres '!$B$5,0,ROUND(('Paramètres '!D$9*(MIN(U321,'Paramètres '!$B$10)-MIN(U321,'Paramètres '!$B$9))+'Paramètres '!D$10*(MIN(U321,'Paramètres '!$B$11)-MIN(U321,'Paramètres '!$B$10))+'Paramètres '!D$11*(MIN(U321,'Paramètres '!$B$12)-MIN(U321,'Paramètres '!$B$11))+'Paramètres '!D$12*(U321-MIN(U321,'Paramètres '!$B$12))),3))*I321/U321))</f>
        <v>0</v>
      </c>
      <c r="N321" s="102">
        <f>IF(V321=0,0,(IF(V321&lt;='Paramètres '!$B$5,0,ROUND(('Paramètres '!E$9*(MIN(V321,'Paramètres '!$B$10)-MIN(V321,'Paramètres '!$B$9))+'Paramètres '!E$10*(MIN(V321,'Paramètres '!$B$11)-MIN(V321,'Paramètres '!$B$10))+'Paramètres '!E$11*(MIN(V321,'Paramètres '!$B$12)-MIN(V321,'Paramètres '!$B$11))+'Paramètres '!E$12*(V321-MIN(V321,'Paramètres '!$B$12))),3))*J321/V321))</f>
        <v>0</v>
      </c>
      <c r="O321" s="102">
        <f>IF(W321=0,0,(IF(W321&lt;='Paramètres '!$B$5,0,ROUND(('Paramètres '!F$9*(MIN(W321,'Paramètres '!$B$10)-MIN(W321,'Paramètres '!$B$9))+'Paramètres '!F$10*(MIN(W321,'Paramètres '!$B$11)-MIN(W321,'Paramètres '!$B$10))+'Paramètres '!F$11*(MIN(W321,'Paramètres '!$B$12)-MIN(W321,'Paramètres '!$B$11))+'Paramètres '!F$12*(W321-MIN(W321,'Paramètres '!$B$12))),3))*K321/W321))</f>
        <v>0</v>
      </c>
      <c r="P321" s="227"/>
      <c r="Q321" s="227"/>
      <c r="R321" s="227"/>
      <c r="S321" s="227"/>
      <c r="T321" s="102">
        <f t="shared" si="685"/>
        <v>0</v>
      </c>
      <c r="U321" s="102">
        <f t="shared" si="686"/>
        <v>0</v>
      </c>
      <c r="V321" s="102">
        <f t="shared" si="687"/>
        <v>0</v>
      </c>
      <c r="W321" s="102">
        <f t="shared" si="688"/>
        <v>0</v>
      </c>
      <c r="X321" s="104">
        <f t="shared" si="689"/>
        <v>0</v>
      </c>
      <c r="Z321" s="52">
        <f t="shared" si="690"/>
        <v>0</v>
      </c>
      <c r="AA321" s="52">
        <f t="shared" si="691"/>
        <v>0</v>
      </c>
      <c r="AB321" s="52">
        <f t="shared" si="692"/>
        <v>0</v>
      </c>
      <c r="AC321" s="52">
        <f t="shared" si="693"/>
        <v>0</v>
      </c>
      <c r="AE321" s="52">
        <f t="shared" si="694"/>
        <v>0</v>
      </c>
      <c r="AF321" s="52">
        <f t="shared" si="695"/>
        <v>0</v>
      </c>
      <c r="AG321" s="52">
        <f t="shared" si="696"/>
        <v>0</v>
      </c>
      <c r="AH321" s="52">
        <f t="shared" si="697"/>
        <v>0</v>
      </c>
      <c r="AJ321" s="52">
        <f t="shared" si="698"/>
        <v>0</v>
      </c>
      <c r="AK321" s="52">
        <f t="shared" si="699"/>
        <v>0</v>
      </c>
      <c r="AL321" s="52">
        <f t="shared" si="700"/>
        <v>0</v>
      </c>
      <c r="AM321" s="52">
        <f t="shared" si="701"/>
        <v>0</v>
      </c>
      <c r="AO321" s="31">
        <v>1</v>
      </c>
    </row>
    <row r="322" spans="2:41" ht="71.25" customHeight="1" x14ac:dyDescent="0.35">
      <c r="B322" s="223">
        <v>317</v>
      </c>
      <c r="C322" s="54" t="s">
        <v>741</v>
      </c>
      <c r="D322" s="50" t="s">
        <v>749</v>
      </c>
      <c r="E322" s="51" t="s">
        <v>173</v>
      </c>
      <c r="F322" s="54" t="s">
        <v>757</v>
      </c>
      <c r="H322" s="226"/>
      <c r="I322" s="226"/>
      <c r="J322" s="226"/>
      <c r="K322" s="226"/>
      <c r="L322" s="102">
        <f>IF(T322=0,0,(IF(T322&lt;='Paramètres '!$B$5,0,ROUND(('Paramètres '!C$9*(MIN(T322,'Paramètres '!$B$10)-MIN(T322,'Paramètres '!$B$9))+'Paramètres '!C$10*(MIN(T322,'Paramètres '!$B$11)-MIN(T322,'Paramètres '!$B$10))+'Paramètres '!C$11*(MIN(T322,'Paramètres '!$B$12)-MIN(T322,'Paramètres '!$B$11))+'Paramètres '!C$12*(T322-MIN(T322,'Paramètres '!$B$12))),3))*H322/T322))</f>
        <v>0</v>
      </c>
      <c r="M322" s="102">
        <f>IF(U322=0,0,(IF(U322&lt;='Paramètres '!$B$5,0,ROUND(('Paramètres '!D$9*(MIN(U322,'Paramètres '!$B$10)-MIN(U322,'Paramètres '!$B$9))+'Paramètres '!D$10*(MIN(U322,'Paramètres '!$B$11)-MIN(U322,'Paramètres '!$B$10))+'Paramètres '!D$11*(MIN(U322,'Paramètres '!$B$12)-MIN(U322,'Paramètres '!$B$11))+'Paramètres '!D$12*(U322-MIN(U322,'Paramètres '!$B$12))),3))*I322/U322))</f>
        <v>0</v>
      </c>
      <c r="N322" s="102">
        <f>IF(V322=0,0,(IF(V322&lt;='Paramètres '!$B$5,0,ROUND(('Paramètres '!E$9*(MIN(V322,'Paramètres '!$B$10)-MIN(V322,'Paramètres '!$B$9))+'Paramètres '!E$10*(MIN(V322,'Paramètres '!$B$11)-MIN(V322,'Paramètres '!$B$10))+'Paramètres '!E$11*(MIN(V322,'Paramètres '!$B$12)-MIN(V322,'Paramètres '!$B$11))+'Paramètres '!E$12*(V322-MIN(V322,'Paramètres '!$B$12))),3))*J322/V322))</f>
        <v>0</v>
      </c>
      <c r="O322" s="102">
        <f>IF(W322=0,0,(IF(W322&lt;='Paramètres '!$B$5,0,ROUND(('Paramètres '!F$9*(MIN(W322,'Paramètres '!$B$10)-MIN(W322,'Paramètres '!$B$9))+'Paramètres '!F$10*(MIN(W322,'Paramètres '!$B$11)-MIN(W322,'Paramètres '!$B$10))+'Paramètres '!F$11*(MIN(W322,'Paramètres '!$B$12)-MIN(W322,'Paramètres '!$B$11))+'Paramètres '!F$12*(W322-MIN(W322,'Paramètres '!$B$12))),3))*K322/W322))</f>
        <v>0</v>
      </c>
      <c r="P322" s="227"/>
      <c r="Q322" s="227"/>
      <c r="R322" s="227"/>
      <c r="S322" s="227"/>
      <c r="T322" s="102">
        <f t="shared" si="685"/>
        <v>0</v>
      </c>
      <c r="U322" s="102">
        <f t="shared" si="686"/>
        <v>0</v>
      </c>
      <c r="V322" s="102">
        <f t="shared" si="687"/>
        <v>0</v>
      </c>
      <c r="W322" s="102">
        <f t="shared" si="688"/>
        <v>0</v>
      </c>
      <c r="X322" s="104">
        <f t="shared" si="689"/>
        <v>0</v>
      </c>
      <c r="Z322" s="52">
        <f t="shared" si="690"/>
        <v>0</v>
      </c>
      <c r="AA322" s="52">
        <f t="shared" si="691"/>
        <v>0</v>
      </c>
      <c r="AB322" s="52">
        <f t="shared" si="692"/>
        <v>0</v>
      </c>
      <c r="AC322" s="52">
        <f t="shared" si="693"/>
        <v>0</v>
      </c>
      <c r="AE322" s="52">
        <f t="shared" si="694"/>
        <v>0</v>
      </c>
      <c r="AF322" s="52">
        <f t="shared" si="695"/>
        <v>0</v>
      </c>
      <c r="AG322" s="52">
        <f t="shared" si="696"/>
        <v>0</v>
      </c>
      <c r="AH322" s="52">
        <f t="shared" si="697"/>
        <v>0</v>
      </c>
      <c r="AJ322" s="52">
        <f t="shared" si="698"/>
        <v>0</v>
      </c>
      <c r="AK322" s="52">
        <f t="shared" si="699"/>
        <v>0</v>
      </c>
      <c r="AL322" s="52">
        <f t="shared" si="700"/>
        <v>0</v>
      </c>
      <c r="AM322" s="52">
        <f t="shared" si="701"/>
        <v>0</v>
      </c>
      <c r="AO322" s="31">
        <v>1</v>
      </c>
    </row>
    <row r="323" spans="2:41" ht="71.25" customHeight="1" x14ac:dyDescent="0.35">
      <c r="B323" s="223">
        <v>318</v>
      </c>
      <c r="C323" s="54" t="s">
        <v>742</v>
      </c>
      <c r="D323" s="50" t="s">
        <v>750</v>
      </c>
      <c r="E323" s="51" t="s">
        <v>173</v>
      </c>
      <c r="F323" s="54" t="s">
        <v>758</v>
      </c>
      <c r="H323" s="226"/>
      <c r="I323" s="226"/>
      <c r="J323" s="226"/>
      <c r="K323" s="226"/>
      <c r="L323" s="102">
        <f>IF(T323=0,0,(IF(T323&lt;='Paramètres '!$B$5,0,ROUND(('Paramètres '!C$9*(MIN(T323,'Paramètres '!$B$10)-MIN(T323,'Paramètres '!$B$9))+'Paramètres '!C$10*(MIN(T323,'Paramètres '!$B$11)-MIN(T323,'Paramètres '!$B$10))+'Paramètres '!C$11*(MIN(T323,'Paramètres '!$B$12)-MIN(T323,'Paramètres '!$B$11))+'Paramètres '!C$12*(T323-MIN(T323,'Paramètres '!$B$12))),3))*H323/T323))</f>
        <v>0</v>
      </c>
      <c r="M323" s="102">
        <f>IF(U323=0,0,(IF(U323&lt;='Paramètres '!$B$5,0,ROUND(('Paramètres '!D$9*(MIN(U323,'Paramètres '!$B$10)-MIN(U323,'Paramètres '!$B$9))+'Paramètres '!D$10*(MIN(U323,'Paramètres '!$B$11)-MIN(U323,'Paramètres '!$B$10))+'Paramètres '!D$11*(MIN(U323,'Paramètres '!$B$12)-MIN(U323,'Paramètres '!$B$11))+'Paramètres '!D$12*(U323-MIN(U323,'Paramètres '!$B$12))),3))*I323/U323))</f>
        <v>0</v>
      </c>
      <c r="N323" s="102">
        <f>IF(V323=0,0,(IF(V323&lt;='Paramètres '!$B$5,0,ROUND(('Paramètres '!E$9*(MIN(V323,'Paramètres '!$B$10)-MIN(V323,'Paramètres '!$B$9))+'Paramètres '!E$10*(MIN(V323,'Paramètres '!$B$11)-MIN(V323,'Paramètres '!$B$10))+'Paramètres '!E$11*(MIN(V323,'Paramètres '!$B$12)-MIN(V323,'Paramètres '!$B$11))+'Paramètres '!E$12*(V323-MIN(V323,'Paramètres '!$B$12))),3))*J323/V323))</f>
        <v>0</v>
      </c>
      <c r="O323" s="102">
        <f>IF(W323=0,0,(IF(W323&lt;='Paramètres '!$B$5,0,ROUND(('Paramètres '!F$9*(MIN(W323,'Paramètres '!$B$10)-MIN(W323,'Paramètres '!$B$9))+'Paramètres '!F$10*(MIN(W323,'Paramètres '!$B$11)-MIN(W323,'Paramètres '!$B$10))+'Paramètres '!F$11*(MIN(W323,'Paramètres '!$B$12)-MIN(W323,'Paramètres '!$B$11))+'Paramètres '!F$12*(W323-MIN(W323,'Paramètres '!$B$12))),3))*K323/W323))</f>
        <v>0</v>
      </c>
      <c r="P323" s="227"/>
      <c r="Q323" s="227"/>
      <c r="R323" s="227"/>
      <c r="S323" s="227"/>
      <c r="T323" s="102">
        <f t="shared" si="685"/>
        <v>0</v>
      </c>
      <c r="U323" s="102">
        <f t="shared" si="686"/>
        <v>0</v>
      </c>
      <c r="V323" s="102">
        <f t="shared" si="687"/>
        <v>0</v>
      </c>
      <c r="W323" s="102">
        <f t="shared" si="688"/>
        <v>0</v>
      </c>
      <c r="X323" s="104">
        <f t="shared" si="689"/>
        <v>0</v>
      </c>
      <c r="Z323" s="52">
        <f t="shared" si="690"/>
        <v>0</v>
      </c>
      <c r="AA323" s="52">
        <f t="shared" si="691"/>
        <v>0</v>
      </c>
      <c r="AB323" s="52">
        <f t="shared" si="692"/>
        <v>0</v>
      </c>
      <c r="AC323" s="52">
        <f t="shared" si="693"/>
        <v>0</v>
      </c>
      <c r="AE323" s="52">
        <f t="shared" si="694"/>
        <v>0</v>
      </c>
      <c r="AF323" s="52">
        <f t="shared" si="695"/>
        <v>0</v>
      </c>
      <c r="AG323" s="52">
        <f t="shared" si="696"/>
        <v>0</v>
      </c>
      <c r="AH323" s="52">
        <f t="shared" si="697"/>
        <v>0</v>
      </c>
      <c r="AJ323" s="52">
        <f t="shared" si="698"/>
        <v>0</v>
      </c>
      <c r="AK323" s="52">
        <f t="shared" si="699"/>
        <v>0</v>
      </c>
      <c r="AL323" s="52">
        <f t="shared" si="700"/>
        <v>0</v>
      </c>
      <c r="AM323" s="52">
        <f t="shared" si="701"/>
        <v>0</v>
      </c>
      <c r="AO323" s="31">
        <v>1</v>
      </c>
    </row>
    <row r="324" spans="2:41" ht="71.25" customHeight="1" thickBot="1" x14ac:dyDescent="0.4">
      <c r="B324" s="232">
        <v>319</v>
      </c>
      <c r="C324" s="156" t="s">
        <v>743</v>
      </c>
      <c r="D324" s="157" t="s">
        <v>751</v>
      </c>
      <c r="E324" s="158" t="s">
        <v>173</v>
      </c>
      <c r="F324" s="156" t="s">
        <v>759</v>
      </c>
      <c r="H324" s="226"/>
      <c r="I324" s="226"/>
      <c r="J324" s="226"/>
      <c r="K324" s="226"/>
      <c r="L324" s="102">
        <f>IF(T324=0,0,(IF(T324&lt;='Paramètres '!$B$5,0,ROUND(('Paramètres '!C$9*(MIN(T324,'Paramètres '!$B$10)-MIN(T324,'Paramètres '!$B$9))+'Paramètres '!C$10*(MIN(T324,'Paramètres '!$B$11)-MIN(T324,'Paramètres '!$B$10))+'Paramètres '!C$11*(MIN(T324,'Paramètres '!$B$12)-MIN(T324,'Paramètres '!$B$11))+'Paramètres '!C$12*(T324-MIN(T324,'Paramètres '!$B$12))),3))*H324/T324))</f>
        <v>0</v>
      </c>
      <c r="M324" s="102">
        <f>IF(U324=0,0,(IF(U324&lt;='Paramètres '!$B$5,0,ROUND(('Paramètres '!D$9*(MIN(U324,'Paramètres '!$B$10)-MIN(U324,'Paramètres '!$B$9))+'Paramètres '!D$10*(MIN(U324,'Paramètres '!$B$11)-MIN(U324,'Paramètres '!$B$10))+'Paramètres '!D$11*(MIN(U324,'Paramètres '!$B$12)-MIN(U324,'Paramètres '!$B$11))+'Paramètres '!D$12*(U324-MIN(U324,'Paramètres '!$B$12))),3))*I324/U324))</f>
        <v>0</v>
      </c>
      <c r="N324" s="102">
        <f>IF(V324=0,0,(IF(V324&lt;='Paramètres '!$B$5,0,ROUND(('Paramètres '!E$9*(MIN(V324,'Paramètres '!$B$10)-MIN(V324,'Paramètres '!$B$9))+'Paramètres '!E$10*(MIN(V324,'Paramètres '!$B$11)-MIN(V324,'Paramètres '!$B$10))+'Paramètres '!E$11*(MIN(V324,'Paramètres '!$B$12)-MIN(V324,'Paramètres '!$B$11))+'Paramètres '!E$12*(V324-MIN(V324,'Paramètres '!$B$12))),3))*J324/V324))</f>
        <v>0</v>
      </c>
      <c r="O324" s="102">
        <f>IF(W324=0,0,(IF(W324&lt;='Paramètres '!$B$5,0,ROUND(('Paramètres '!F$9*(MIN(W324,'Paramètres '!$B$10)-MIN(W324,'Paramètres '!$B$9))+'Paramètres '!F$10*(MIN(W324,'Paramètres '!$B$11)-MIN(W324,'Paramètres '!$B$10))+'Paramètres '!F$11*(MIN(W324,'Paramètres '!$B$12)-MIN(W324,'Paramètres '!$B$11))+'Paramètres '!F$12*(W324-MIN(W324,'Paramètres '!$B$12))),3))*K324/W324))</f>
        <v>0</v>
      </c>
      <c r="P324" s="227"/>
      <c r="Q324" s="227"/>
      <c r="R324" s="227"/>
      <c r="S324" s="227"/>
      <c r="T324" s="102">
        <f t="shared" si="685"/>
        <v>0</v>
      </c>
      <c r="U324" s="102">
        <f t="shared" si="686"/>
        <v>0</v>
      </c>
      <c r="V324" s="102">
        <f t="shared" si="687"/>
        <v>0</v>
      </c>
      <c r="W324" s="102">
        <f t="shared" si="688"/>
        <v>0</v>
      </c>
      <c r="X324" s="104">
        <f t="shared" si="689"/>
        <v>0</v>
      </c>
      <c r="Z324" s="52">
        <f t="shared" si="690"/>
        <v>0</v>
      </c>
      <c r="AA324" s="52">
        <f t="shared" si="691"/>
        <v>0</v>
      </c>
      <c r="AB324" s="52">
        <f t="shared" si="692"/>
        <v>0</v>
      </c>
      <c r="AC324" s="52">
        <f t="shared" si="693"/>
        <v>0</v>
      </c>
      <c r="AE324" s="52">
        <f t="shared" si="694"/>
        <v>0</v>
      </c>
      <c r="AF324" s="52">
        <f t="shared" si="695"/>
        <v>0</v>
      </c>
      <c r="AG324" s="52">
        <f t="shared" si="696"/>
        <v>0</v>
      </c>
      <c r="AH324" s="52">
        <f t="shared" si="697"/>
        <v>0</v>
      </c>
      <c r="AJ324" s="52">
        <f t="shared" si="698"/>
        <v>0</v>
      </c>
      <c r="AK324" s="52">
        <f t="shared" si="699"/>
        <v>0</v>
      </c>
      <c r="AL324" s="52">
        <f t="shared" si="700"/>
        <v>0</v>
      </c>
      <c r="AM324" s="52">
        <f t="shared" si="701"/>
        <v>0</v>
      </c>
      <c r="AO324" s="31">
        <v>1</v>
      </c>
    </row>
    <row r="325" spans="2:41" ht="71.25" customHeight="1" x14ac:dyDescent="0.35">
      <c r="B325" s="232">
        <v>320</v>
      </c>
      <c r="C325" s="146" t="s">
        <v>966</v>
      </c>
      <c r="D325" s="147" t="s">
        <v>752</v>
      </c>
      <c r="E325" s="148" t="s">
        <v>173</v>
      </c>
      <c r="F325" s="146" t="s">
        <v>967</v>
      </c>
      <c r="G325" s="236"/>
      <c r="H325" s="237"/>
      <c r="I325" s="237"/>
      <c r="J325" s="237"/>
      <c r="K325" s="237"/>
      <c r="L325" s="152"/>
      <c r="M325" s="152"/>
      <c r="N325" s="152"/>
      <c r="O325" s="152"/>
      <c r="P325" s="193"/>
      <c r="Q325" s="193"/>
      <c r="R325" s="193"/>
      <c r="S325" s="193"/>
      <c r="T325" s="191">
        <f t="shared" si="685"/>
        <v>0</v>
      </c>
      <c r="U325" s="191">
        <f t="shared" si="686"/>
        <v>0</v>
      </c>
      <c r="V325" s="191">
        <f t="shared" si="687"/>
        <v>0</v>
      </c>
      <c r="W325" s="191">
        <f t="shared" si="688"/>
        <v>0</v>
      </c>
      <c r="X325" s="154"/>
      <c r="Z325" s="52">
        <f t="shared" ref="Z325" si="702">IF(AND(H325&gt;0,P325=0),L325,0)</f>
        <v>0</v>
      </c>
      <c r="AA325" s="52">
        <f t="shared" ref="AA325" si="703">IF(AND(I325&gt;0,Q325=0),M325,0)</f>
        <v>0</v>
      </c>
      <c r="AB325" s="52">
        <f t="shared" ref="AB325" si="704">IF(AND(J325&gt;0,R325=0),N325,0)</f>
        <v>0</v>
      </c>
      <c r="AC325" s="52">
        <f t="shared" ref="AC325" si="705">IF(AND(K325&gt;0,S325=0),O325,0)</f>
        <v>0</v>
      </c>
      <c r="AE325" s="52">
        <f t="shared" ref="AE325" si="706">IF(AND(H325&gt;0,P325&gt;0),L325,0)</f>
        <v>0</v>
      </c>
      <c r="AF325" s="52">
        <f t="shared" ref="AF325" si="707">IF(AND(I325&gt;0,Q325&gt;0),M325,0)</f>
        <v>0</v>
      </c>
      <c r="AG325" s="52">
        <f t="shared" ref="AG325" si="708">IF(AND(J325&gt;0,R325&gt;0),N325,0)</f>
        <v>0</v>
      </c>
      <c r="AH325" s="52">
        <f t="shared" ref="AH325" si="709">IF(AND(K325&gt;0,S325&gt;0),O325,0)</f>
        <v>0</v>
      </c>
      <c r="AJ325" s="52">
        <f t="shared" ref="AJ325" si="710">Z325+AE325</f>
        <v>0</v>
      </c>
      <c r="AK325" s="52">
        <f t="shared" ref="AK325" si="711">AA325+AF325</f>
        <v>0</v>
      </c>
      <c r="AL325" s="52">
        <f t="shared" ref="AL325" si="712">AB325+AG325</f>
        <v>0</v>
      </c>
      <c r="AM325" s="52">
        <f t="shared" ref="AM325" si="713">AC325+AH325</f>
        <v>0</v>
      </c>
      <c r="AO325" s="31">
        <v>1</v>
      </c>
    </row>
    <row r="326" spans="2:41" ht="71.25" customHeight="1" x14ac:dyDescent="0.35">
      <c r="B326" s="240">
        <v>321</v>
      </c>
      <c r="C326" s="54" t="s">
        <v>744</v>
      </c>
      <c r="D326" s="50" t="s">
        <v>752</v>
      </c>
      <c r="E326" s="51" t="s">
        <v>173</v>
      </c>
      <c r="F326" s="54" t="s">
        <v>760</v>
      </c>
      <c r="H326" s="226"/>
      <c r="I326" s="226"/>
      <c r="J326" s="226"/>
      <c r="K326" s="226"/>
      <c r="L326" s="105"/>
      <c r="M326" s="105"/>
      <c r="N326" s="105"/>
      <c r="O326" s="105"/>
      <c r="P326" s="227"/>
      <c r="Q326" s="227"/>
      <c r="R326" s="227"/>
      <c r="S326" s="227"/>
      <c r="T326" s="102">
        <f t="shared" si="685"/>
        <v>0</v>
      </c>
      <c r="U326" s="102">
        <f t="shared" si="686"/>
        <v>0</v>
      </c>
      <c r="V326" s="102">
        <f>ROUND(R326+J326,3)</f>
        <v>0</v>
      </c>
      <c r="W326" s="102">
        <f>ROUND(S326+K326,3)</f>
        <v>0</v>
      </c>
      <c r="X326" s="155"/>
      <c r="Z326" s="52">
        <f t="shared" ref="Z326:Z331" si="714">IF(AND(H326&gt;0,P326=0),L326,0)</f>
        <v>0</v>
      </c>
      <c r="AA326" s="52">
        <f t="shared" ref="AA326:AA331" si="715">IF(AND(I326&gt;0,Q326=0),M326,0)</f>
        <v>0</v>
      </c>
      <c r="AB326" s="52">
        <f t="shared" ref="AB326:AB331" si="716">IF(AND(J326&gt;0,R326=0),N326,0)</f>
        <v>0</v>
      </c>
      <c r="AC326" s="52">
        <f t="shared" ref="AC326:AC331" si="717">IF(AND(K326&gt;0,S326=0),O326,0)</f>
        <v>0</v>
      </c>
      <c r="AE326" s="52">
        <f t="shared" ref="AE326:AE331" si="718">IF(AND(H326&gt;0,P326&gt;0),L326,0)</f>
        <v>0</v>
      </c>
      <c r="AF326" s="52">
        <f t="shared" ref="AF326:AF331" si="719">IF(AND(I326&gt;0,Q326&gt;0),M326,0)</f>
        <v>0</v>
      </c>
      <c r="AG326" s="52">
        <f t="shared" ref="AG326:AG331" si="720">IF(AND(J326&gt;0,R326&gt;0),N326,0)</f>
        <v>0</v>
      </c>
      <c r="AH326" s="52">
        <f t="shared" ref="AH326:AH331" si="721">IF(AND(K326&gt;0,S326&gt;0),O326,0)</f>
        <v>0</v>
      </c>
      <c r="AJ326" s="52">
        <f t="shared" ref="AJ326:AJ331" si="722">Z326+AE326</f>
        <v>0</v>
      </c>
      <c r="AK326" s="52">
        <f t="shared" ref="AK326:AK331" si="723">AA326+AF326</f>
        <v>0</v>
      </c>
      <c r="AL326" s="52">
        <f t="shared" ref="AL326:AL331" si="724">AB326+AG326</f>
        <v>0</v>
      </c>
      <c r="AM326" s="52">
        <f t="shared" ref="AM326:AM331" si="725">AC326+AH326</f>
        <v>0</v>
      </c>
      <c r="AO326" s="31">
        <v>1</v>
      </c>
    </row>
    <row r="327" spans="2:41" ht="71.25" customHeight="1" x14ac:dyDescent="0.35">
      <c r="B327" s="240">
        <v>322</v>
      </c>
      <c r="C327" s="54" t="s">
        <v>744</v>
      </c>
      <c r="D327" s="50" t="s">
        <v>752</v>
      </c>
      <c r="E327" s="51" t="s">
        <v>173</v>
      </c>
      <c r="F327" s="54" t="s">
        <v>761</v>
      </c>
      <c r="H327" s="226"/>
      <c r="I327" s="226"/>
      <c r="J327" s="226"/>
      <c r="K327" s="226"/>
      <c r="L327" s="105"/>
      <c r="M327" s="105"/>
      <c r="N327" s="105"/>
      <c r="O327" s="105"/>
      <c r="P327" s="227"/>
      <c r="Q327" s="227"/>
      <c r="R327" s="227"/>
      <c r="S327" s="227"/>
      <c r="T327" s="102">
        <f t="shared" ref="T327" si="726">ROUND(P327+H327,3)</f>
        <v>0</v>
      </c>
      <c r="U327" s="102">
        <f t="shared" ref="U327" si="727">ROUND(Q327+I327,3)</f>
        <v>0</v>
      </c>
      <c r="V327" s="102">
        <f>ROUND(R327+J327,3)</f>
        <v>0</v>
      </c>
      <c r="W327" s="102">
        <f>ROUND(S327+K327,3)</f>
        <v>0</v>
      </c>
      <c r="X327" s="155"/>
      <c r="Z327" s="52">
        <f t="shared" si="714"/>
        <v>0</v>
      </c>
      <c r="AA327" s="52">
        <f t="shared" si="715"/>
        <v>0</v>
      </c>
      <c r="AB327" s="52">
        <f t="shared" si="716"/>
        <v>0</v>
      </c>
      <c r="AC327" s="52">
        <f t="shared" si="717"/>
        <v>0</v>
      </c>
      <c r="AE327" s="52">
        <f t="shared" si="718"/>
        <v>0</v>
      </c>
      <c r="AF327" s="52">
        <f t="shared" si="719"/>
        <v>0</v>
      </c>
      <c r="AG327" s="52">
        <f t="shared" si="720"/>
        <v>0</v>
      </c>
      <c r="AH327" s="52">
        <f t="shared" si="721"/>
        <v>0</v>
      </c>
      <c r="AJ327" s="52">
        <f t="shared" si="722"/>
        <v>0</v>
      </c>
      <c r="AK327" s="52">
        <f t="shared" si="723"/>
        <v>0</v>
      </c>
      <c r="AL327" s="52">
        <f t="shared" si="724"/>
        <v>0</v>
      </c>
      <c r="AM327" s="52">
        <f t="shared" si="725"/>
        <v>0</v>
      </c>
      <c r="AO327" s="31">
        <v>1</v>
      </c>
    </row>
    <row r="328" spans="2:41" ht="71.25" customHeight="1" x14ac:dyDescent="0.35">
      <c r="B328" s="240">
        <v>323</v>
      </c>
      <c r="C328" s="265"/>
      <c r="D328" s="266"/>
      <c r="E328" s="267"/>
      <c r="F328" s="265"/>
      <c r="H328" s="226"/>
      <c r="I328" s="226"/>
      <c r="J328" s="226"/>
      <c r="K328" s="226"/>
      <c r="L328" s="102"/>
      <c r="M328" s="102"/>
      <c r="N328" s="102"/>
      <c r="O328" s="102"/>
      <c r="P328" s="227"/>
      <c r="Q328" s="227"/>
      <c r="R328" s="227"/>
      <c r="S328" s="227"/>
      <c r="T328" s="102">
        <f t="shared" ref="T328:T330" si="728">ROUND(P328+H328,3)</f>
        <v>0</v>
      </c>
      <c r="U328" s="102">
        <f t="shared" ref="U328:U330" si="729">ROUND(Q328+I328,3)</f>
        <v>0</v>
      </c>
      <c r="V328" s="102">
        <f t="shared" ref="V328:V330" si="730">ROUND(R328+J328,3)</f>
        <v>0</v>
      </c>
      <c r="W328" s="102">
        <f t="shared" ref="W328:W330" si="731">ROUND(S328+K328,3)</f>
        <v>0</v>
      </c>
      <c r="X328" s="155"/>
      <c r="Z328" s="52">
        <f t="shared" si="714"/>
        <v>0</v>
      </c>
      <c r="AA328" s="52">
        <f t="shared" si="715"/>
        <v>0</v>
      </c>
      <c r="AB328" s="52">
        <f t="shared" si="716"/>
        <v>0</v>
      </c>
      <c r="AC328" s="52">
        <f t="shared" si="717"/>
        <v>0</v>
      </c>
      <c r="AE328" s="52">
        <f t="shared" si="718"/>
        <v>0</v>
      </c>
      <c r="AF328" s="52">
        <f t="shared" si="719"/>
        <v>0</v>
      </c>
      <c r="AG328" s="52">
        <f t="shared" si="720"/>
        <v>0</v>
      </c>
      <c r="AH328" s="52">
        <f t="shared" si="721"/>
        <v>0</v>
      </c>
      <c r="AJ328" s="52">
        <f t="shared" si="722"/>
        <v>0</v>
      </c>
      <c r="AK328" s="52">
        <f t="shared" si="723"/>
        <v>0</v>
      </c>
      <c r="AL328" s="52">
        <f t="shared" si="724"/>
        <v>0</v>
      </c>
      <c r="AM328" s="52">
        <f t="shared" si="725"/>
        <v>0</v>
      </c>
      <c r="AO328" s="31">
        <v>0</v>
      </c>
    </row>
    <row r="329" spans="2:41" ht="71.25" customHeight="1" x14ac:dyDescent="0.35">
      <c r="B329" s="240">
        <v>324</v>
      </c>
      <c r="C329" s="265"/>
      <c r="D329" s="266"/>
      <c r="E329" s="267"/>
      <c r="F329" s="265"/>
      <c r="H329" s="226"/>
      <c r="I329" s="226"/>
      <c r="J329" s="226"/>
      <c r="K329" s="226"/>
      <c r="L329" s="102"/>
      <c r="M329" s="102"/>
      <c r="N329" s="102"/>
      <c r="O329" s="102"/>
      <c r="P329" s="227"/>
      <c r="Q329" s="227"/>
      <c r="R329" s="227"/>
      <c r="S329" s="227"/>
      <c r="T329" s="102">
        <f t="shared" si="728"/>
        <v>0</v>
      </c>
      <c r="U329" s="102">
        <f t="shared" si="729"/>
        <v>0</v>
      </c>
      <c r="V329" s="102">
        <f t="shared" si="730"/>
        <v>0</v>
      </c>
      <c r="W329" s="102">
        <f t="shared" si="731"/>
        <v>0</v>
      </c>
      <c r="X329" s="155"/>
      <c r="Z329" s="52">
        <f t="shared" si="714"/>
        <v>0</v>
      </c>
      <c r="AA329" s="52">
        <f t="shared" si="715"/>
        <v>0</v>
      </c>
      <c r="AB329" s="52">
        <f t="shared" si="716"/>
        <v>0</v>
      </c>
      <c r="AC329" s="52">
        <f t="shared" si="717"/>
        <v>0</v>
      </c>
      <c r="AE329" s="52">
        <f t="shared" si="718"/>
        <v>0</v>
      </c>
      <c r="AF329" s="52">
        <f t="shared" si="719"/>
        <v>0</v>
      </c>
      <c r="AG329" s="52">
        <f t="shared" si="720"/>
        <v>0</v>
      </c>
      <c r="AH329" s="52">
        <f t="shared" si="721"/>
        <v>0</v>
      </c>
      <c r="AJ329" s="52">
        <f t="shared" si="722"/>
        <v>0</v>
      </c>
      <c r="AK329" s="52">
        <f t="shared" si="723"/>
        <v>0</v>
      </c>
      <c r="AL329" s="52">
        <f t="shared" si="724"/>
        <v>0</v>
      </c>
      <c r="AM329" s="52">
        <f t="shared" si="725"/>
        <v>0</v>
      </c>
      <c r="AO329" s="31">
        <v>0</v>
      </c>
    </row>
    <row r="330" spans="2:41" ht="71.25" customHeight="1" thickBot="1" x14ac:dyDescent="0.4">
      <c r="B330" s="240">
        <v>325</v>
      </c>
      <c r="C330" s="265"/>
      <c r="D330" s="266"/>
      <c r="E330" s="267"/>
      <c r="F330" s="265"/>
      <c r="H330" s="226"/>
      <c r="I330" s="226"/>
      <c r="J330" s="226"/>
      <c r="K330" s="226"/>
      <c r="L330" s="102"/>
      <c r="M330" s="102"/>
      <c r="N330" s="102"/>
      <c r="O330" s="102"/>
      <c r="P330" s="227"/>
      <c r="Q330" s="227"/>
      <c r="R330" s="227"/>
      <c r="S330" s="227"/>
      <c r="T330" s="102">
        <f t="shared" si="728"/>
        <v>0</v>
      </c>
      <c r="U330" s="102">
        <f t="shared" si="729"/>
        <v>0</v>
      </c>
      <c r="V330" s="102">
        <f t="shared" si="730"/>
        <v>0</v>
      </c>
      <c r="W330" s="102">
        <f t="shared" si="731"/>
        <v>0</v>
      </c>
      <c r="X330" s="155"/>
      <c r="Z330" s="52">
        <f t="shared" si="714"/>
        <v>0</v>
      </c>
      <c r="AA330" s="52">
        <f t="shared" si="715"/>
        <v>0</v>
      </c>
      <c r="AB330" s="52">
        <f t="shared" si="716"/>
        <v>0</v>
      </c>
      <c r="AC330" s="52">
        <f t="shared" si="717"/>
        <v>0</v>
      </c>
      <c r="AE330" s="52">
        <f t="shared" si="718"/>
        <v>0</v>
      </c>
      <c r="AF330" s="52">
        <f t="shared" si="719"/>
        <v>0</v>
      </c>
      <c r="AG330" s="52">
        <f t="shared" si="720"/>
        <v>0</v>
      </c>
      <c r="AH330" s="52">
        <f t="shared" si="721"/>
        <v>0</v>
      </c>
      <c r="AJ330" s="52">
        <f t="shared" si="722"/>
        <v>0</v>
      </c>
      <c r="AK330" s="52">
        <f t="shared" si="723"/>
        <v>0</v>
      </c>
      <c r="AL330" s="52">
        <f t="shared" si="724"/>
        <v>0</v>
      </c>
      <c r="AM330" s="52">
        <f t="shared" si="725"/>
        <v>0</v>
      </c>
      <c r="AO330" s="31">
        <v>0</v>
      </c>
    </row>
    <row r="331" spans="2:41" ht="71.25" customHeight="1" thickBot="1" x14ac:dyDescent="0.4">
      <c r="B331" s="207">
        <v>326</v>
      </c>
      <c r="C331" s="208" t="s">
        <v>762</v>
      </c>
      <c r="D331" s="219"/>
      <c r="E331" s="219"/>
      <c r="F331" s="220"/>
      <c r="G331" s="220"/>
      <c r="H331" s="221">
        <f>SUM(H326:H330)</f>
        <v>0</v>
      </c>
      <c r="I331" s="221">
        <f>SUM(I326:I330)</f>
        <v>0</v>
      </c>
      <c r="J331" s="221">
        <f>SUM(J326:J330)</f>
        <v>0</v>
      </c>
      <c r="K331" s="221">
        <f>SUM(K326:K330)</f>
        <v>0</v>
      </c>
      <c r="L331" s="213">
        <f>IF(T331=0,0,(IF(T331&lt;='Paramètres '!$B$5,0,ROUND(('Paramètres '!C$9*(MIN(T331,'Paramètres '!$B$10)-MIN(T331,'Paramètres '!$B$9))+'Paramètres '!C$10*(MIN(T331,'Paramètres '!$B$11)-MIN(T331,'Paramètres '!$B$10))+'Paramètres '!C$11*(MIN(T331,'Paramètres '!$B$12)-MIN(T331,'Paramètres '!$B$11))+'Paramètres '!C$12*(T331-MIN(T331,'Paramètres '!$B$12))),3))*H331/T331))</f>
        <v>0</v>
      </c>
      <c r="M331" s="213">
        <f>IF(U331=0,0,(IF(U331&lt;='Paramètres '!$B$5,0,ROUND(('Paramètres '!D$9*(MIN(U331,'Paramètres '!$B$10)-MIN(U331,'Paramètres '!$B$9))+'Paramètres '!D$10*(MIN(U331,'Paramètres '!$B$11)-MIN(U331,'Paramètres '!$B$10))+'Paramètres '!D$11*(MIN(U331,'Paramètres '!$B$12)-MIN(U331,'Paramètres '!$B$11))+'Paramètres '!D$12*(U331-MIN(U331,'Paramètres '!$B$12))),3))*I331/U331))</f>
        <v>0</v>
      </c>
      <c r="N331" s="213">
        <f>IF(V331=0,0,(IF(V331&lt;='Paramètres '!$B$5,0,ROUND(('Paramètres '!E$9*(MIN(V331,'Paramètres '!$B$10)-MIN(V331,'Paramètres '!$B$9))+'Paramètres '!E$10*(MIN(V331,'Paramètres '!$B$11)-MIN(V331,'Paramètres '!$B$10))+'Paramètres '!E$11*(MIN(V331,'Paramètres '!$B$12)-MIN(V331,'Paramètres '!$B$11))+'Paramètres '!E$12*(V331-MIN(V331,'Paramètres '!$B$12))),3))*J331/V331))</f>
        <v>0</v>
      </c>
      <c r="O331" s="213">
        <f>IF(W331=0,0,(IF(W331&lt;='Paramètres '!$B$5,0,ROUND(('Paramètres '!F$9*(MIN(W331,'Paramètres '!$B$10)-MIN(W331,'Paramètres '!$B$9))+'Paramètres '!F$10*(MIN(W331,'Paramètres '!$B$11)-MIN(W331,'Paramètres '!$B$10))+'Paramètres '!F$11*(MIN(W331,'Paramètres '!$B$12)-MIN(W331,'Paramètres '!$B$11))+'Paramètres '!F$12*(W331-MIN(W331,'Paramètres '!$B$12))),3))*K331/W331))</f>
        <v>0</v>
      </c>
      <c r="P331" s="221">
        <f>SUM(P326:P330)</f>
        <v>0</v>
      </c>
      <c r="Q331" s="221">
        <f t="shared" ref="Q331:S331" si="732">SUM(Q326:Q330)</f>
        <v>0</v>
      </c>
      <c r="R331" s="221">
        <f t="shared" si="732"/>
        <v>0</v>
      </c>
      <c r="S331" s="221">
        <f t="shared" si="732"/>
        <v>0</v>
      </c>
      <c r="T331" s="216">
        <f t="shared" ref="T331:T336" si="733">ROUND(P331+H331,3)</f>
        <v>0</v>
      </c>
      <c r="U331" s="216">
        <f t="shared" ref="U331:U336" si="734">ROUND(Q331+I331,3)</f>
        <v>0</v>
      </c>
      <c r="V331" s="216">
        <f t="shared" ref="V331:V336" si="735">ROUND(R331+J331,3)</f>
        <v>0</v>
      </c>
      <c r="W331" s="216">
        <f t="shared" ref="W331:W336" si="736">ROUND(S331+K331,3)</f>
        <v>0</v>
      </c>
      <c r="X331" s="214">
        <f t="shared" ref="X331:X336" si="737">ROUND(SUM(L331:O331),3)</f>
        <v>0</v>
      </c>
      <c r="Z331" s="52">
        <f t="shared" si="714"/>
        <v>0</v>
      </c>
      <c r="AA331" s="52">
        <f t="shared" si="715"/>
        <v>0</v>
      </c>
      <c r="AB331" s="52">
        <f t="shared" si="716"/>
        <v>0</v>
      </c>
      <c r="AC331" s="52">
        <f t="shared" si="717"/>
        <v>0</v>
      </c>
      <c r="AE331" s="52">
        <f t="shared" si="718"/>
        <v>0</v>
      </c>
      <c r="AF331" s="52">
        <f t="shared" si="719"/>
        <v>0</v>
      </c>
      <c r="AG331" s="52">
        <f t="shared" si="720"/>
        <v>0</v>
      </c>
      <c r="AH331" s="52">
        <f t="shared" si="721"/>
        <v>0</v>
      </c>
      <c r="AJ331" s="52">
        <f t="shared" si="722"/>
        <v>0</v>
      </c>
      <c r="AK331" s="52">
        <f t="shared" si="723"/>
        <v>0</v>
      </c>
      <c r="AL331" s="52">
        <f t="shared" si="724"/>
        <v>0</v>
      </c>
      <c r="AM331" s="52">
        <f t="shared" si="725"/>
        <v>0</v>
      </c>
      <c r="AO331" s="31">
        <v>1</v>
      </c>
    </row>
    <row r="332" spans="2:41" ht="71.25" customHeight="1" x14ac:dyDescent="0.35">
      <c r="B332" s="223">
        <v>327</v>
      </c>
      <c r="C332" s="54" t="s">
        <v>763</v>
      </c>
      <c r="D332" s="50" t="s">
        <v>764</v>
      </c>
      <c r="E332" s="51" t="s">
        <v>772</v>
      </c>
      <c r="F332" s="54" t="s">
        <v>773</v>
      </c>
      <c r="H332" s="226"/>
      <c r="I332" s="226"/>
      <c r="J332" s="226"/>
      <c r="K332" s="226"/>
      <c r="L332" s="102">
        <f>IF(T332=0,0,(IF(T332&lt;='Paramètres '!$B$5,0,ROUND(('Paramètres '!C$9*(MIN(T332,'Paramètres '!$B$10)-MIN(T332,'Paramètres '!$B$9))+'Paramètres '!C$10*(MIN(T332,'Paramètres '!$B$11)-MIN(T332,'Paramètres '!$B$10))+'Paramètres '!C$11*(MIN(T332,'Paramètres '!$B$12)-MIN(T332,'Paramètres '!$B$11))+'Paramètres '!C$12*(T332-MIN(T332,'Paramètres '!$B$12))),3))*H332/T332))</f>
        <v>0</v>
      </c>
      <c r="M332" s="102">
        <f>IF(U332=0,0,(IF(U332&lt;='Paramètres '!$B$5,0,ROUND(('Paramètres '!D$9*(MIN(U332,'Paramètres '!$B$10)-MIN(U332,'Paramètres '!$B$9))+'Paramètres '!D$10*(MIN(U332,'Paramètres '!$B$11)-MIN(U332,'Paramètres '!$B$10))+'Paramètres '!D$11*(MIN(U332,'Paramètres '!$B$12)-MIN(U332,'Paramètres '!$B$11))+'Paramètres '!D$12*(U332-MIN(U332,'Paramètres '!$B$12))),3))*I332/U332))</f>
        <v>0</v>
      </c>
      <c r="N332" s="102">
        <f>IF(V332=0,0,(IF(V332&lt;='Paramètres '!$B$5,0,ROUND(('Paramètres '!E$9*(MIN(V332,'Paramètres '!$B$10)-MIN(V332,'Paramètres '!$B$9))+'Paramètres '!E$10*(MIN(V332,'Paramètres '!$B$11)-MIN(V332,'Paramètres '!$B$10))+'Paramètres '!E$11*(MIN(V332,'Paramètres '!$B$12)-MIN(V332,'Paramètres '!$B$11))+'Paramètres '!E$12*(V332-MIN(V332,'Paramètres '!$B$12))),3))*J332/V332))</f>
        <v>0</v>
      </c>
      <c r="O332" s="102">
        <f>IF(W332=0,0,(IF(W332&lt;='Paramètres '!$B$5,0,ROUND(('Paramètres '!F$9*(MIN(W332,'Paramètres '!$B$10)-MIN(W332,'Paramètres '!$B$9))+'Paramètres '!F$10*(MIN(W332,'Paramètres '!$B$11)-MIN(W332,'Paramètres '!$B$10))+'Paramètres '!F$11*(MIN(W332,'Paramètres '!$B$12)-MIN(W332,'Paramètres '!$B$11))+'Paramètres '!F$12*(W332-MIN(W332,'Paramètres '!$B$12))),3))*K332/W332))</f>
        <v>0</v>
      </c>
      <c r="P332" s="227"/>
      <c r="Q332" s="227"/>
      <c r="R332" s="227"/>
      <c r="S332" s="227"/>
      <c r="T332" s="102">
        <f t="shared" si="733"/>
        <v>0</v>
      </c>
      <c r="U332" s="102">
        <f t="shared" si="734"/>
        <v>0</v>
      </c>
      <c r="V332" s="102">
        <f t="shared" si="735"/>
        <v>0</v>
      </c>
      <c r="W332" s="102">
        <f t="shared" si="736"/>
        <v>0</v>
      </c>
      <c r="X332" s="104">
        <f t="shared" si="737"/>
        <v>0</v>
      </c>
      <c r="Z332" s="52">
        <f t="shared" ref="Z332:Z336" si="738">IF(AND(H332&gt;0,P332=0),L332,0)</f>
        <v>0</v>
      </c>
      <c r="AA332" s="52">
        <f t="shared" ref="AA332:AA336" si="739">IF(AND(I332&gt;0,Q332=0),M332,0)</f>
        <v>0</v>
      </c>
      <c r="AB332" s="52">
        <f t="shared" ref="AB332:AB336" si="740">IF(AND(J332&gt;0,R332=0),N332,0)</f>
        <v>0</v>
      </c>
      <c r="AC332" s="52">
        <f t="shared" ref="AC332:AC336" si="741">IF(AND(K332&gt;0,S332=0),O332,0)</f>
        <v>0</v>
      </c>
      <c r="AE332" s="52">
        <f t="shared" ref="AE332:AE336" si="742">IF(AND(H332&gt;0,P332&gt;0),L332,0)</f>
        <v>0</v>
      </c>
      <c r="AF332" s="52">
        <f t="shared" ref="AF332:AF336" si="743">IF(AND(I332&gt;0,Q332&gt;0),M332,0)</f>
        <v>0</v>
      </c>
      <c r="AG332" s="52">
        <f t="shared" ref="AG332:AG336" si="744">IF(AND(J332&gt;0,R332&gt;0),N332,0)</f>
        <v>0</v>
      </c>
      <c r="AH332" s="52">
        <f t="shared" ref="AH332:AH336" si="745">IF(AND(K332&gt;0,S332&gt;0),O332,0)</f>
        <v>0</v>
      </c>
      <c r="AJ332" s="52">
        <f t="shared" ref="AJ332:AJ336" si="746">Z332+AE332</f>
        <v>0</v>
      </c>
      <c r="AK332" s="52">
        <f t="shared" ref="AK332:AK336" si="747">AA332+AF332</f>
        <v>0</v>
      </c>
      <c r="AL332" s="52">
        <f t="shared" ref="AL332:AL336" si="748">AB332+AG332</f>
        <v>0</v>
      </c>
      <c r="AM332" s="52">
        <f t="shared" ref="AM332:AM336" si="749">AC332+AH332</f>
        <v>0</v>
      </c>
      <c r="AO332" s="31">
        <v>1</v>
      </c>
    </row>
    <row r="333" spans="2:41" ht="71.25" customHeight="1" x14ac:dyDescent="0.35">
      <c r="B333" s="223">
        <v>328</v>
      </c>
      <c r="C333" s="54" t="s">
        <v>765</v>
      </c>
      <c r="D333" s="50" t="s">
        <v>766</v>
      </c>
      <c r="E333" s="51" t="s">
        <v>187</v>
      </c>
      <c r="F333" s="54" t="s">
        <v>774</v>
      </c>
      <c r="H333" s="226"/>
      <c r="I333" s="226"/>
      <c r="J333" s="226"/>
      <c r="K333" s="226"/>
      <c r="L333" s="102">
        <f>IF(T333=0,0,(IF(T333&lt;='Paramètres '!$B$5,0,ROUND(('Paramètres '!C$9*(MIN(T333,'Paramètres '!$B$10)-MIN(T333,'Paramètres '!$B$9))+'Paramètres '!C$10*(MIN(T333,'Paramètres '!$B$11)-MIN(T333,'Paramètres '!$B$10))+'Paramètres '!C$11*(MIN(T333,'Paramètres '!$B$12)-MIN(T333,'Paramètres '!$B$11))+'Paramètres '!C$12*(T333-MIN(T333,'Paramètres '!$B$12))),3))*H333/T333))</f>
        <v>0</v>
      </c>
      <c r="M333" s="102">
        <f>IF(U333=0,0,(IF(U333&lt;='Paramètres '!$B$5,0,ROUND(('Paramètres '!D$9*(MIN(U333,'Paramètres '!$B$10)-MIN(U333,'Paramètres '!$B$9))+'Paramètres '!D$10*(MIN(U333,'Paramètres '!$B$11)-MIN(U333,'Paramètres '!$B$10))+'Paramètres '!D$11*(MIN(U333,'Paramètres '!$B$12)-MIN(U333,'Paramètres '!$B$11))+'Paramètres '!D$12*(U333-MIN(U333,'Paramètres '!$B$12))),3))*I333/U333))</f>
        <v>0</v>
      </c>
      <c r="N333" s="102">
        <f>IF(V333=0,0,(IF(V333&lt;='Paramètres '!$B$5,0,ROUND(('Paramètres '!E$9*(MIN(V333,'Paramètres '!$B$10)-MIN(V333,'Paramètres '!$B$9))+'Paramètres '!E$10*(MIN(V333,'Paramètres '!$B$11)-MIN(V333,'Paramètres '!$B$10))+'Paramètres '!E$11*(MIN(V333,'Paramètres '!$B$12)-MIN(V333,'Paramètres '!$B$11))+'Paramètres '!E$12*(V333-MIN(V333,'Paramètres '!$B$12))),3))*J333/V333))</f>
        <v>0</v>
      </c>
      <c r="O333" s="102">
        <f>IF(W333=0,0,(IF(W333&lt;='Paramètres '!$B$5,0,ROUND(('Paramètres '!F$9*(MIN(W333,'Paramètres '!$B$10)-MIN(W333,'Paramètres '!$B$9))+'Paramètres '!F$10*(MIN(W333,'Paramètres '!$B$11)-MIN(W333,'Paramètres '!$B$10))+'Paramètres '!F$11*(MIN(W333,'Paramètres '!$B$12)-MIN(W333,'Paramètres '!$B$11))+'Paramètres '!F$12*(W333-MIN(W333,'Paramètres '!$B$12))),3))*K333/W333))</f>
        <v>0</v>
      </c>
      <c r="P333" s="227"/>
      <c r="Q333" s="227"/>
      <c r="R333" s="227"/>
      <c r="S333" s="227"/>
      <c r="T333" s="102">
        <f t="shared" si="733"/>
        <v>0</v>
      </c>
      <c r="U333" s="102">
        <f t="shared" si="734"/>
        <v>0</v>
      </c>
      <c r="V333" s="102">
        <f t="shared" si="735"/>
        <v>0</v>
      </c>
      <c r="W333" s="102">
        <f t="shared" si="736"/>
        <v>0</v>
      </c>
      <c r="X333" s="104">
        <f t="shared" si="737"/>
        <v>0</v>
      </c>
      <c r="Z333" s="52">
        <f t="shared" si="738"/>
        <v>0</v>
      </c>
      <c r="AA333" s="52">
        <f t="shared" si="739"/>
        <v>0</v>
      </c>
      <c r="AB333" s="52">
        <f t="shared" si="740"/>
        <v>0</v>
      </c>
      <c r="AC333" s="52">
        <f t="shared" si="741"/>
        <v>0</v>
      </c>
      <c r="AE333" s="52">
        <f t="shared" si="742"/>
        <v>0</v>
      </c>
      <c r="AF333" s="52">
        <f t="shared" si="743"/>
        <v>0</v>
      </c>
      <c r="AG333" s="52">
        <f t="shared" si="744"/>
        <v>0</v>
      </c>
      <c r="AH333" s="52">
        <f t="shared" si="745"/>
        <v>0</v>
      </c>
      <c r="AJ333" s="52">
        <f t="shared" si="746"/>
        <v>0</v>
      </c>
      <c r="AK333" s="52">
        <f t="shared" si="747"/>
        <v>0</v>
      </c>
      <c r="AL333" s="52">
        <f t="shared" si="748"/>
        <v>0</v>
      </c>
      <c r="AM333" s="52">
        <f t="shared" si="749"/>
        <v>0</v>
      </c>
      <c r="AO333" s="31">
        <v>1</v>
      </c>
    </row>
    <row r="334" spans="2:41" ht="71.25" customHeight="1" x14ac:dyDescent="0.35">
      <c r="B334" s="223">
        <v>329</v>
      </c>
      <c r="C334" s="54" t="s">
        <v>767</v>
      </c>
      <c r="D334" s="50" t="s">
        <v>768</v>
      </c>
      <c r="E334" s="51" t="s">
        <v>187</v>
      </c>
      <c r="F334" s="54" t="s">
        <v>775</v>
      </c>
      <c r="H334" s="226"/>
      <c r="I334" s="226"/>
      <c r="J334" s="226"/>
      <c r="K334" s="226"/>
      <c r="L334" s="102">
        <f>IF(T334=0,0,(IF(T334&lt;='Paramètres '!$B$5,0,ROUND(('Paramètres '!C$9*(MIN(T334,'Paramètres '!$B$10)-MIN(T334,'Paramètres '!$B$9))+'Paramètres '!C$10*(MIN(T334,'Paramètres '!$B$11)-MIN(T334,'Paramètres '!$B$10))+'Paramètres '!C$11*(MIN(T334,'Paramètres '!$B$12)-MIN(T334,'Paramètres '!$B$11))+'Paramètres '!C$12*(T334-MIN(T334,'Paramètres '!$B$12))),3))*H334/T334))</f>
        <v>0</v>
      </c>
      <c r="M334" s="102">
        <f>IF(U334=0,0,(IF(U334&lt;='Paramètres '!$B$5,0,ROUND(('Paramètres '!D$9*(MIN(U334,'Paramètres '!$B$10)-MIN(U334,'Paramètres '!$B$9))+'Paramètres '!D$10*(MIN(U334,'Paramètres '!$B$11)-MIN(U334,'Paramètres '!$B$10))+'Paramètres '!D$11*(MIN(U334,'Paramètres '!$B$12)-MIN(U334,'Paramètres '!$B$11))+'Paramètres '!D$12*(U334-MIN(U334,'Paramètres '!$B$12))),3))*I334/U334))</f>
        <v>0</v>
      </c>
      <c r="N334" s="102">
        <f>IF(V334=0,0,(IF(V334&lt;='Paramètres '!$B$5,0,ROUND(('Paramètres '!E$9*(MIN(V334,'Paramètres '!$B$10)-MIN(V334,'Paramètres '!$B$9))+'Paramètres '!E$10*(MIN(V334,'Paramètres '!$B$11)-MIN(V334,'Paramètres '!$B$10))+'Paramètres '!E$11*(MIN(V334,'Paramètres '!$B$12)-MIN(V334,'Paramètres '!$B$11))+'Paramètres '!E$12*(V334-MIN(V334,'Paramètres '!$B$12))),3))*J334/V334))</f>
        <v>0</v>
      </c>
      <c r="O334" s="102">
        <f>IF(W334=0,0,(IF(W334&lt;='Paramètres '!$B$5,0,ROUND(('Paramètres '!F$9*(MIN(W334,'Paramètres '!$B$10)-MIN(W334,'Paramètres '!$B$9))+'Paramètres '!F$10*(MIN(W334,'Paramètres '!$B$11)-MIN(W334,'Paramètres '!$B$10))+'Paramètres '!F$11*(MIN(W334,'Paramètres '!$B$12)-MIN(W334,'Paramètres '!$B$11))+'Paramètres '!F$12*(W334-MIN(W334,'Paramètres '!$B$12))),3))*K334/W334))</f>
        <v>0</v>
      </c>
      <c r="P334" s="227"/>
      <c r="Q334" s="227"/>
      <c r="R334" s="227"/>
      <c r="S334" s="227"/>
      <c r="T334" s="102">
        <f t="shared" si="733"/>
        <v>0</v>
      </c>
      <c r="U334" s="102">
        <f t="shared" si="734"/>
        <v>0</v>
      </c>
      <c r="V334" s="102">
        <f t="shared" si="735"/>
        <v>0</v>
      </c>
      <c r="W334" s="102">
        <f t="shared" si="736"/>
        <v>0</v>
      </c>
      <c r="X334" s="104">
        <f t="shared" si="737"/>
        <v>0</v>
      </c>
      <c r="Z334" s="52">
        <f t="shared" si="738"/>
        <v>0</v>
      </c>
      <c r="AA334" s="52">
        <f t="shared" si="739"/>
        <v>0</v>
      </c>
      <c r="AB334" s="52">
        <f t="shared" si="740"/>
        <v>0</v>
      </c>
      <c r="AC334" s="52">
        <f t="shared" si="741"/>
        <v>0</v>
      </c>
      <c r="AE334" s="52">
        <f t="shared" si="742"/>
        <v>0</v>
      </c>
      <c r="AF334" s="52">
        <f t="shared" si="743"/>
        <v>0</v>
      </c>
      <c r="AG334" s="52">
        <f t="shared" si="744"/>
        <v>0</v>
      </c>
      <c r="AH334" s="52">
        <f t="shared" si="745"/>
        <v>0</v>
      </c>
      <c r="AJ334" s="52">
        <f t="shared" si="746"/>
        <v>0</v>
      </c>
      <c r="AK334" s="52">
        <f t="shared" si="747"/>
        <v>0</v>
      </c>
      <c r="AL334" s="52">
        <f t="shared" si="748"/>
        <v>0</v>
      </c>
      <c r="AM334" s="52">
        <f t="shared" si="749"/>
        <v>0</v>
      </c>
      <c r="AO334" s="31">
        <v>1</v>
      </c>
    </row>
    <row r="335" spans="2:41" ht="71.25" customHeight="1" x14ac:dyDescent="0.35">
      <c r="B335" s="223">
        <v>330</v>
      </c>
      <c r="C335" s="54" t="s">
        <v>769</v>
      </c>
      <c r="D335" s="50" t="s">
        <v>770</v>
      </c>
      <c r="E335" s="51" t="s">
        <v>298</v>
      </c>
      <c r="F335" s="54" t="s">
        <v>776</v>
      </c>
      <c r="H335" s="226"/>
      <c r="I335" s="226"/>
      <c r="J335" s="226"/>
      <c r="K335" s="226"/>
      <c r="L335" s="102">
        <f>IF(T335=0,0,(IF(T335&lt;='Paramètres '!$B$5,0,ROUND(('Paramètres '!C$9*(MIN(T335,'Paramètres '!$B$10)-MIN(T335,'Paramètres '!$B$9))+'Paramètres '!C$10*(MIN(T335,'Paramètres '!$B$11)-MIN(T335,'Paramètres '!$B$10))+'Paramètres '!C$11*(MIN(T335,'Paramètres '!$B$12)-MIN(T335,'Paramètres '!$B$11))+'Paramètres '!C$12*(T335-MIN(T335,'Paramètres '!$B$12))),3))*H335/T335))</f>
        <v>0</v>
      </c>
      <c r="M335" s="102">
        <f>IF(U335=0,0,(IF(U335&lt;='Paramètres '!$B$5,0,ROUND(('Paramètres '!D$9*(MIN(U335,'Paramètres '!$B$10)-MIN(U335,'Paramètres '!$B$9))+'Paramètres '!D$10*(MIN(U335,'Paramètres '!$B$11)-MIN(U335,'Paramètres '!$B$10))+'Paramètres '!D$11*(MIN(U335,'Paramètres '!$B$12)-MIN(U335,'Paramètres '!$B$11))+'Paramètres '!D$12*(U335-MIN(U335,'Paramètres '!$B$12))),3))*I335/U335))</f>
        <v>0</v>
      </c>
      <c r="N335" s="102">
        <f>IF(V335=0,0,(IF(V335&lt;='Paramètres '!$B$5,0,ROUND(('Paramètres '!E$9*(MIN(V335,'Paramètres '!$B$10)-MIN(V335,'Paramètres '!$B$9))+'Paramètres '!E$10*(MIN(V335,'Paramètres '!$B$11)-MIN(V335,'Paramètres '!$B$10))+'Paramètres '!E$11*(MIN(V335,'Paramètres '!$B$12)-MIN(V335,'Paramètres '!$B$11))+'Paramètres '!E$12*(V335-MIN(V335,'Paramètres '!$B$12))),3))*J335/V335))</f>
        <v>0</v>
      </c>
      <c r="O335" s="102">
        <f>IF(W335=0,0,(IF(W335&lt;='Paramètres '!$B$5,0,ROUND(('Paramètres '!F$9*(MIN(W335,'Paramètres '!$B$10)-MIN(W335,'Paramètres '!$B$9))+'Paramètres '!F$10*(MIN(W335,'Paramètres '!$B$11)-MIN(W335,'Paramètres '!$B$10))+'Paramètres '!F$11*(MIN(W335,'Paramètres '!$B$12)-MIN(W335,'Paramètres '!$B$11))+'Paramètres '!F$12*(W335-MIN(W335,'Paramètres '!$B$12))),3))*K335/W335))</f>
        <v>0</v>
      </c>
      <c r="P335" s="227"/>
      <c r="Q335" s="227"/>
      <c r="R335" s="227"/>
      <c r="S335" s="227"/>
      <c r="T335" s="102">
        <f t="shared" si="733"/>
        <v>0</v>
      </c>
      <c r="U335" s="102">
        <f t="shared" si="734"/>
        <v>0</v>
      </c>
      <c r="V335" s="102">
        <f t="shared" si="735"/>
        <v>0</v>
      </c>
      <c r="W335" s="102">
        <f t="shared" si="736"/>
        <v>0</v>
      </c>
      <c r="X335" s="104">
        <f t="shared" si="737"/>
        <v>0</v>
      </c>
      <c r="Z335" s="52">
        <f t="shared" si="738"/>
        <v>0</v>
      </c>
      <c r="AA335" s="52">
        <f t="shared" si="739"/>
        <v>0</v>
      </c>
      <c r="AB335" s="52">
        <f t="shared" si="740"/>
        <v>0</v>
      </c>
      <c r="AC335" s="52">
        <f t="shared" si="741"/>
        <v>0</v>
      </c>
      <c r="AE335" s="52">
        <f t="shared" si="742"/>
        <v>0</v>
      </c>
      <c r="AF335" s="52">
        <f t="shared" si="743"/>
        <v>0</v>
      </c>
      <c r="AG335" s="52">
        <f t="shared" si="744"/>
        <v>0</v>
      </c>
      <c r="AH335" s="52">
        <f t="shared" si="745"/>
        <v>0</v>
      </c>
      <c r="AJ335" s="52">
        <f t="shared" si="746"/>
        <v>0</v>
      </c>
      <c r="AK335" s="52">
        <f t="shared" si="747"/>
        <v>0</v>
      </c>
      <c r="AL335" s="52">
        <f t="shared" si="748"/>
        <v>0</v>
      </c>
      <c r="AM335" s="52">
        <f t="shared" si="749"/>
        <v>0</v>
      </c>
      <c r="AO335" s="31">
        <v>1</v>
      </c>
    </row>
    <row r="336" spans="2:41" ht="71.25" customHeight="1" x14ac:dyDescent="0.35">
      <c r="B336" s="223">
        <v>331</v>
      </c>
      <c r="C336" s="54" t="s">
        <v>771</v>
      </c>
      <c r="D336" s="50" t="s">
        <v>134</v>
      </c>
      <c r="E336" s="51" t="s">
        <v>298</v>
      </c>
      <c r="F336" s="54" t="s">
        <v>777</v>
      </c>
      <c r="H336" s="226"/>
      <c r="I336" s="226"/>
      <c r="J336" s="226"/>
      <c r="K336" s="226"/>
      <c r="L336" s="102">
        <f>IF(T336=0,0,(IF(T336&lt;='Paramètres '!$B$5,0,ROUND(('Paramètres '!C$9*(MIN(T336,'Paramètres '!$B$10)-MIN(T336,'Paramètres '!$B$9))+'Paramètres '!C$10*(MIN(T336,'Paramètres '!$B$11)-MIN(T336,'Paramètres '!$B$10))+'Paramètres '!C$11*(MIN(T336,'Paramètres '!$B$12)-MIN(T336,'Paramètres '!$B$11))+'Paramètres '!C$12*(T336-MIN(T336,'Paramètres '!$B$12))),3))*H336/T336))</f>
        <v>0</v>
      </c>
      <c r="M336" s="102">
        <f>IF(U336=0,0,(IF(U336&lt;='Paramètres '!$B$5,0,ROUND(('Paramètres '!D$9*(MIN(U336,'Paramètres '!$B$10)-MIN(U336,'Paramètres '!$B$9))+'Paramètres '!D$10*(MIN(U336,'Paramètres '!$B$11)-MIN(U336,'Paramètres '!$B$10))+'Paramètres '!D$11*(MIN(U336,'Paramètres '!$B$12)-MIN(U336,'Paramètres '!$B$11))+'Paramètres '!D$12*(U336-MIN(U336,'Paramètres '!$B$12))),3))*I336/U336))</f>
        <v>0</v>
      </c>
      <c r="N336" s="102">
        <f>IF(V336=0,0,(IF(V336&lt;='Paramètres '!$B$5,0,ROUND(('Paramètres '!E$9*(MIN(V336,'Paramètres '!$B$10)-MIN(V336,'Paramètres '!$B$9))+'Paramètres '!E$10*(MIN(V336,'Paramètres '!$B$11)-MIN(V336,'Paramètres '!$B$10))+'Paramètres '!E$11*(MIN(V336,'Paramètres '!$B$12)-MIN(V336,'Paramètres '!$B$11))+'Paramètres '!E$12*(V336-MIN(V336,'Paramètres '!$B$12))),3))*J336/V336))</f>
        <v>0</v>
      </c>
      <c r="O336" s="102">
        <f>IF(W336=0,0,(IF(W336&lt;='Paramètres '!$B$5,0,ROUND(('Paramètres '!F$9*(MIN(W336,'Paramètres '!$B$10)-MIN(W336,'Paramètres '!$B$9))+'Paramètres '!F$10*(MIN(W336,'Paramètres '!$B$11)-MIN(W336,'Paramètres '!$B$10))+'Paramètres '!F$11*(MIN(W336,'Paramètres '!$B$12)-MIN(W336,'Paramètres '!$B$11))+'Paramètres '!F$12*(W336-MIN(W336,'Paramètres '!$B$12))),3))*K336/W336))</f>
        <v>0</v>
      </c>
      <c r="P336" s="227"/>
      <c r="Q336" s="227"/>
      <c r="R336" s="227"/>
      <c r="S336" s="227"/>
      <c r="T336" s="102">
        <f t="shared" si="733"/>
        <v>0</v>
      </c>
      <c r="U336" s="102">
        <f t="shared" si="734"/>
        <v>0</v>
      </c>
      <c r="V336" s="102">
        <f t="shared" si="735"/>
        <v>0</v>
      </c>
      <c r="W336" s="102">
        <f t="shared" si="736"/>
        <v>0</v>
      </c>
      <c r="X336" s="104">
        <f t="shared" si="737"/>
        <v>0</v>
      </c>
      <c r="Z336" s="52">
        <f t="shared" si="738"/>
        <v>0</v>
      </c>
      <c r="AA336" s="52">
        <f t="shared" si="739"/>
        <v>0</v>
      </c>
      <c r="AB336" s="52">
        <f t="shared" si="740"/>
        <v>0</v>
      </c>
      <c r="AC336" s="52">
        <f t="shared" si="741"/>
        <v>0</v>
      </c>
      <c r="AE336" s="52">
        <f t="shared" si="742"/>
        <v>0</v>
      </c>
      <c r="AF336" s="52">
        <f t="shared" si="743"/>
        <v>0</v>
      </c>
      <c r="AG336" s="52">
        <f t="shared" si="744"/>
        <v>0</v>
      </c>
      <c r="AH336" s="52">
        <f t="shared" si="745"/>
        <v>0</v>
      </c>
      <c r="AJ336" s="52">
        <f t="shared" si="746"/>
        <v>0</v>
      </c>
      <c r="AK336" s="52">
        <f t="shared" si="747"/>
        <v>0</v>
      </c>
      <c r="AL336" s="52">
        <f t="shared" si="748"/>
        <v>0</v>
      </c>
      <c r="AM336" s="52">
        <f t="shared" si="749"/>
        <v>0</v>
      </c>
      <c r="AO336" s="31">
        <v>1</v>
      </c>
    </row>
    <row r="337" spans="2:41" ht="71.25" customHeight="1" x14ac:dyDescent="0.35">
      <c r="B337" s="223">
        <v>332</v>
      </c>
      <c r="C337" s="54" t="s">
        <v>781</v>
      </c>
      <c r="D337" s="50" t="s">
        <v>574</v>
      </c>
      <c r="E337" s="51" t="s">
        <v>187</v>
      </c>
      <c r="F337" s="54" t="s">
        <v>782</v>
      </c>
      <c r="H337" s="226"/>
      <c r="I337" s="226"/>
      <c r="J337" s="226"/>
      <c r="K337" s="226"/>
      <c r="L337" s="102">
        <f>IF(T337=0,0,(IF(T337&lt;='Paramètres '!$B$5,0,ROUND(('Paramètres '!C$9*(MIN(T337,'Paramètres '!$B$10)-MIN(T337,'Paramètres '!$B$9))+'Paramètres '!C$10*(MIN(T337,'Paramètres '!$B$11)-MIN(T337,'Paramètres '!$B$10))+'Paramètres '!C$11*(MIN(T337,'Paramètres '!$B$12)-MIN(T337,'Paramètres '!$B$11))+'Paramètres '!C$12*(T337-MIN(T337,'Paramètres '!$B$12))),3))*H337/T337))</f>
        <v>0</v>
      </c>
      <c r="M337" s="102">
        <f>IF(U337=0,0,(IF(U337&lt;='Paramètres '!$B$5,0,ROUND(('Paramètres '!D$9*(MIN(U337,'Paramètres '!$B$10)-MIN(U337,'Paramètres '!$B$9))+'Paramètres '!D$10*(MIN(U337,'Paramètres '!$B$11)-MIN(U337,'Paramètres '!$B$10))+'Paramètres '!D$11*(MIN(U337,'Paramètres '!$B$12)-MIN(U337,'Paramètres '!$B$11))+'Paramètres '!D$12*(U337-MIN(U337,'Paramètres '!$B$12))),3))*I337/U337))</f>
        <v>0</v>
      </c>
      <c r="N337" s="102">
        <f>IF(V337=0,0,(IF(V337&lt;='Paramètres '!$B$5,0,ROUND(('Paramètres '!E$9*(MIN(V337,'Paramètres '!$B$10)-MIN(V337,'Paramètres '!$B$9))+'Paramètres '!E$10*(MIN(V337,'Paramètres '!$B$11)-MIN(V337,'Paramètres '!$B$10))+'Paramètres '!E$11*(MIN(V337,'Paramètres '!$B$12)-MIN(V337,'Paramètres '!$B$11))+'Paramètres '!E$12*(V337-MIN(V337,'Paramètres '!$B$12))),3))*J337/V337))</f>
        <v>0</v>
      </c>
      <c r="O337" s="102">
        <f>IF(W337=0,0,(IF(W337&lt;='Paramètres '!$B$5,0,ROUND(('Paramètres '!F$9*(MIN(W337,'Paramètres '!$B$10)-MIN(W337,'Paramètres '!$B$9))+'Paramètres '!F$10*(MIN(W337,'Paramètres '!$B$11)-MIN(W337,'Paramètres '!$B$10))+'Paramètres '!F$11*(MIN(W337,'Paramètres '!$B$12)-MIN(W337,'Paramètres '!$B$11))+'Paramètres '!F$12*(W337-MIN(W337,'Paramètres '!$B$12))),3))*K337/W337))</f>
        <v>0</v>
      </c>
      <c r="P337" s="227"/>
      <c r="Q337" s="227"/>
      <c r="R337" s="227"/>
      <c r="S337" s="227"/>
      <c r="T337" s="102">
        <f t="shared" ref="T337" si="750">ROUND(P337+H337,3)</f>
        <v>0</v>
      </c>
      <c r="U337" s="102">
        <f t="shared" ref="U337" si="751">ROUND(Q337+I337,3)</f>
        <v>0</v>
      </c>
      <c r="V337" s="102">
        <f t="shared" ref="V337" si="752">ROUND(R337+J337,3)</f>
        <v>0</v>
      </c>
      <c r="W337" s="102">
        <f t="shared" ref="W337" si="753">ROUND(S337+K337,3)</f>
        <v>0</v>
      </c>
      <c r="X337" s="104">
        <f t="shared" ref="X337" si="754">ROUND(SUM(L337:O337),3)</f>
        <v>0</v>
      </c>
      <c r="Z337" s="52">
        <f t="shared" ref="Z337" si="755">IF(AND(H337&gt;0,P337=0),L337,0)</f>
        <v>0</v>
      </c>
      <c r="AA337" s="52">
        <f t="shared" ref="AA337" si="756">IF(AND(I337&gt;0,Q337=0),M337,0)</f>
        <v>0</v>
      </c>
      <c r="AB337" s="52">
        <f t="shared" ref="AB337" si="757">IF(AND(J337&gt;0,R337=0),N337,0)</f>
        <v>0</v>
      </c>
      <c r="AC337" s="52">
        <f t="shared" ref="AC337" si="758">IF(AND(K337&gt;0,S337=0),O337,0)</f>
        <v>0</v>
      </c>
      <c r="AE337" s="52">
        <f t="shared" ref="AE337" si="759">IF(AND(H337&gt;0,P337&gt;0),L337,0)</f>
        <v>0</v>
      </c>
      <c r="AF337" s="52">
        <f t="shared" ref="AF337" si="760">IF(AND(I337&gt;0,Q337&gt;0),M337,0)</f>
        <v>0</v>
      </c>
      <c r="AG337" s="52">
        <f t="shared" ref="AG337" si="761">IF(AND(J337&gt;0,R337&gt;0),N337,0)</f>
        <v>0</v>
      </c>
      <c r="AH337" s="52">
        <f t="shared" ref="AH337" si="762">IF(AND(K337&gt;0,S337&gt;0),O337,0)</f>
        <v>0</v>
      </c>
      <c r="AJ337" s="52">
        <f t="shared" ref="AJ337" si="763">Z337+AE337</f>
        <v>0</v>
      </c>
      <c r="AK337" s="52">
        <f t="shared" ref="AK337" si="764">AA337+AF337</f>
        <v>0</v>
      </c>
      <c r="AL337" s="52">
        <f t="shared" ref="AL337" si="765">AB337+AG337</f>
        <v>0</v>
      </c>
      <c r="AM337" s="52">
        <f t="shared" ref="AM337" si="766">AC337+AH337</f>
        <v>0</v>
      </c>
      <c r="AO337" s="31">
        <v>1</v>
      </c>
    </row>
    <row r="338" spans="2:41" ht="71.25" customHeight="1" x14ac:dyDescent="0.35">
      <c r="B338" s="223">
        <v>333</v>
      </c>
      <c r="C338" s="54" t="s">
        <v>789</v>
      </c>
      <c r="D338" s="50" t="s">
        <v>790</v>
      </c>
      <c r="E338" s="51" t="s">
        <v>298</v>
      </c>
      <c r="F338" s="54" t="s">
        <v>801</v>
      </c>
      <c r="H338" s="226"/>
      <c r="I338" s="226"/>
      <c r="J338" s="226"/>
      <c r="K338" s="226"/>
      <c r="L338" s="102">
        <f>IF(T338=0,0,(IF(T338&lt;='Paramètres '!$B$5,0,ROUND(('Paramètres '!C$9*(MIN(T338,'Paramètres '!$B$10)-MIN(T338,'Paramètres '!$B$9))+'Paramètres '!C$10*(MIN(T338,'Paramètres '!$B$11)-MIN(T338,'Paramètres '!$B$10))+'Paramètres '!C$11*(MIN(T338,'Paramètres '!$B$12)-MIN(T338,'Paramètres '!$B$11))+'Paramètres '!C$12*(T338-MIN(T338,'Paramètres '!$B$12))),3))*H338/T338))</f>
        <v>0</v>
      </c>
      <c r="M338" s="102">
        <f>IF(U338=0,0,(IF(U338&lt;='Paramètres '!$B$5,0,ROUND(('Paramètres '!D$9*(MIN(U338,'Paramètres '!$B$10)-MIN(U338,'Paramètres '!$B$9))+'Paramètres '!D$10*(MIN(U338,'Paramètres '!$B$11)-MIN(U338,'Paramètres '!$B$10))+'Paramètres '!D$11*(MIN(U338,'Paramètres '!$B$12)-MIN(U338,'Paramètres '!$B$11))+'Paramètres '!D$12*(U338-MIN(U338,'Paramètres '!$B$12))),3))*I338/U338))</f>
        <v>0</v>
      </c>
      <c r="N338" s="102">
        <f>IF(V338=0,0,(IF(V338&lt;='Paramètres '!$B$5,0,ROUND(('Paramètres '!E$9*(MIN(V338,'Paramètres '!$B$10)-MIN(V338,'Paramètres '!$B$9))+'Paramètres '!E$10*(MIN(V338,'Paramètres '!$B$11)-MIN(V338,'Paramètres '!$B$10))+'Paramètres '!E$11*(MIN(V338,'Paramètres '!$B$12)-MIN(V338,'Paramètres '!$B$11))+'Paramètres '!E$12*(V338-MIN(V338,'Paramètres '!$B$12))),3))*J338/V338))</f>
        <v>0</v>
      </c>
      <c r="O338" s="102">
        <f>IF(W338=0,0,(IF(W338&lt;='Paramètres '!$B$5,0,ROUND(('Paramètres '!F$9*(MIN(W338,'Paramètres '!$B$10)-MIN(W338,'Paramètres '!$B$9))+'Paramètres '!F$10*(MIN(W338,'Paramètres '!$B$11)-MIN(W338,'Paramètres '!$B$10))+'Paramètres '!F$11*(MIN(W338,'Paramètres '!$B$12)-MIN(W338,'Paramètres '!$B$11))+'Paramètres '!F$12*(W338-MIN(W338,'Paramètres '!$B$12))),3))*K338/W338))</f>
        <v>0</v>
      </c>
      <c r="P338" s="227"/>
      <c r="Q338" s="227"/>
      <c r="R338" s="227"/>
      <c r="S338" s="227"/>
      <c r="T338" s="102">
        <f t="shared" ref="T338:T344" si="767">ROUND(P338+H338,3)</f>
        <v>0</v>
      </c>
      <c r="U338" s="102">
        <f t="shared" ref="U338:U344" si="768">ROUND(Q338+I338,3)</f>
        <v>0</v>
      </c>
      <c r="V338" s="102">
        <f t="shared" ref="V338:V344" si="769">ROUND(R338+J338,3)</f>
        <v>0</v>
      </c>
      <c r="W338" s="102">
        <f t="shared" ref="W338:W344" si="770">ROUND(S338+K338,3)</f>
        <v>0</v>
      </c>
      <c r="X338" s="104">
        <f t="shared" ref="X338:X342" si="771">ROUND(SUM(L338:O338),3)</f>
        <v>0</v>
      </c>
      <c r="Z338" s="52">
        <f t="shared" ref="Z338:Z343" si="772">IF(AND(H338&gt;0,P338=0),L338,0)</f>
        <v>0</v>
      </c>
      <c r="AA338" s="52">
        <f t="shared" ref="AA338:AA343" si="773">IF(AND(I338&gt;0,Q338=0),M338,0)</f>
        <v>0</v>
      </c>
      <c r="AB338" s="52">
        <f t="shared" ref="AB338:AB343" si="774">IF(AND(J338&gt;0,R338=0),N338,0)</f>
        <v>0</v>
      </c>
      <c r="AC338" s="52">
        <f t="shared" ref="AC338:AC343" si="775">IF(AND(K338&gt;0,S338=0),O338,0)</f>
        <v>0</v>
      </c>
      <c r="AE338" s="52">
        <f t="shared" ref="AE338:AE343" si="776">IF(AND(H338&gt;0,P338&gt;0),L338,0)</f>
        <v>0</v>
      </c>
      <c r="AF338" s="52">
        <f t="shared" ref="AF338:AF343" si="777">IF(AND(I338&gt;0,Q338&gt;0),M338,0)</f>
        <v>0</v>
      </c>
      <c r="AG338" s="52">
        <f t="shared" ref="AG338:AG343" si="778">IF(AND(J338&gt;0,R338&gt;0),N338,0)</f>
        <v>0</v>
      </c>
      <c r="AH338" s="52">
        <f t="shared" ref="AH338:AH343" si="779">IF(AND(K338&gt;0,S338&gt;0),O338,0)</f>
        <v>0</v>
      </c>
      <c r="AJ338" s="52">
        <f t="shared" ref="AJ338:AJ343" si="780">Z338+AE338</f>
        <v>0</v>
      </c>
      <c r="AK338" s="52">
        <f t="shared" ref="AK338:AK343" si="781">AA338+AF338</f>
        <v>0</v>
      </c>
      <c r="AL338" s="52">
        <f t="shared" ref="AL338:AL343" si="782">AB338+AG338</f>
        <v>0</v>
      </c>
      <c r="AM338" s="52">
        <f t="shared" ref="AM338:AM343" si="783">AC338+AH338</f>
        <v>0</v>
      </c>
      <c r="AO338" s="31">
        <v>1</v>
      </c>
    </row>
    <row r="339" spans="2:41" ht="71.25" customHeight="1" x14ac:dyDescent="0.35">
      <c r="B339" s="223">
        <v>334</v>
      </c>
      <c r="C339" s="54" t="s">
        <v>791</v>
      </c>
      <c r="D339" s="50" t="s">
        <v>792</v>
      </c>
      <c r="E339" s="51" t="s">
        <v>298</v>
      </c>
      <c r="F339" s="54" t="s">
        <v>802</v>
      </c>
      <c r="H339" s="226"/>
      <c r="I339" s="226"/>
      <c r="J339" s="226"/>
      <c r="K339" s="226"/>
      <c r="L339" s="102">
        <f>IF(T339=0,0,(IF(T339&lt;='Paramètres '!$B$5,0,ROUND(('Paramètres '!C$9*(MIN(T339,'Paramètres '!$B$10)-MIN(T339,'Paramètres '!$B$9))+'Paramètres '!C$10*(MIN(T339,'Paramètres '!$B$11)-MIN(T339,'Paramètres '!$B$10))+'Paramètres '!C$11*(MIN(T339,'Paramètres '!$B$12)-MIN(T339,'Paramètres '!$B$11))+'Paramètres '!C$12*(T339-MIN(T339,'Paramètres '!$B$12))),3))*H339/T339))</f>
        <v>0</v>
      </c>
      <c r="M339" s="102">
        <f>IF(U339=0,0,(IF(U339&lt;='Paramètres '!$B$5,0,ROUND(('Paramètres '!D$9*(MIN(U339,'Paramètres '!$B$10)-MIN(U339,'Paramètres '!$B$9))+'Paramètres '!D$10*(MIN(U339,'Paramètres '!$B$11)-MIN(U339,'Paramètres '!$B$10))+'Paramètres '!D$11*(MIN(U339,'Paramètres '!$B$12)-MIN(U339,'Paramètres '!$B$11))+'Paramètres '!D$12*(U339-MIN(U339,'Paramètres '!$B$12))),3))*I339/U339))</f>
        <v>0</v>
      </c>
      <c r="N339" s="102">
        <f>IF(V339=0,0,(IF(V339&lt;='Paramètres '!$B$5,0,ROUND(('Paramètres '!E$9*(MIN(V339,'Paramètres '!$B$10)-MIN(V339,'Paramètres '!$B$9))+'Paramètres '!E$10*(MIN(V339,'Paramètres '!$B$11)-MIN(V339,'Paramètres '!$B$10))+'Paramètres '!E$11*(MIN(V339,'Paramètres '!$B$12)-MIN(V339,'Paramètres '!$B$11))+'Paramètres '!E$12*(V339-MIN(V339,'Paramètres '!$B$12))),3))*J339/V339))</f>
        <v>0</v>
      </c>
      <c r="O339" s="102">
        <f>IF(W339=0,0,(IF(W339&lt;='Paramètres '!$B$5,0,ROUND(('Paramètres '!F$9*(MIN(W339,'Paramètres '!$B$10)-MIN(W339,'Paramètres '!$B$9))+'Paramètres '!F$10*(MIN(W339,'Paramètres '!$B$11)-MIN(W339,'Paramètres '!$B$10))+'Paramètres '!F$11*(MIN(W339,'Paramètres '!$B$12)-MIN(W339,'Paramètres '!$B$11))+'Paramètres '!F$12*(W339-MIN(W339,'Paramètres '!$B$12))),3))*K339/W339))</f>
        <v>0</v>
      </c>
      <c r="P339" s="227"/>
      <c r="Q339" s="227"/>
      <c r="R339" s="227"/>
      <c r="S339" s="227"/>
      <c r="T339" s="102">
        <f t="shared" si="767"/>
        <v>0</v>
      </c>
      <c r="U339" s="102">
        <f t="shared" si="768"/>
        <v>0</v>
      </c>
      <c r="V339" s="102">
        <f t="shared" si="769"/>
        <v>0</v>
      </c>
      <c r="W339" s="102">
        <f t="shared" si="770"/>
        <v>0</v>
      </c>
      <c r="X339" s="104">
        <f t="shared" si="771"/>
        <v>0</v>
      </c>
      <c r="Z339" s="52">
        <f t="shared" si="772"/>
        <v>0</v>
      </c>
      <c r="AA339" s="52">
        <f t="shared" si="773"/>
        <v>0</v>
      </c>
      <c r="AB339" s="52">
        <f t="shared" si="774"/>
        <v>0</v>
      </c>
      <c r="AC339" s="52">
        <f t="shared" si="775"/>
        <v>0</v>
      </c>
      <c r="AE339" s="52">
        <f t="shared" si="776"/>
        <v>0</v>
      </c>
      <c r="AF339" s="52">
        <f t="shared" si="777"/>
        <v>0</v>
      </c>
      <c r="AG339" s="52">
        <f t="shared" si="778"/>
        <v>0</v>
      </c>
      <c r="AH339" s="52">
        <f t="shared" si="779"/>
        <v>0</v>
      </c>
      <c r="AJ339" s="52">
        <f t="shared" si="780"/>
        <v>0</v>
      </c>
      <c r="AK339" s="52">
        <f t="shared" si="781"/>
        <v>0</v>
      </c>
      <c r="AL339" s="52">
        <f t="shared" si="782"/>
        <v>0</v>
      </c>
      <c r="AM339" s="52">
        <f t="shared" si="783"/>
        <v>0</v>
      </c>
      <c r="AO339" s="31">
        <v>1</v>
      </c>
    </row>
    <row r="340" spans="2:41" ht="71.25" customHeight="1" x14ac:dyDescent="0.35">
      <c r="B340" s="223">
        <v>335</v>
      </c>
      <c r="C340" s="54" t="s">
        <v>793</v>
      </c>
      <c r="D340" s="50" t="s">
        <v>794</v>
      </c>
      <c r="E340" s="51" t="s">
        <v>187</v>
      </c>
      <c r="F340" s="54" t="s">
        <v>803</v>
      </c>
      <c r="H340" s="226"/>
      <c r="I340" s="226"/>
      <c r="J340" s="226"/>
      <c r="K340" s="226"/>
      <c r="L340" s="102">
        <f>IF(T340=0,0,(IF(T340&lt;='Paramètres '!$B$5,0,ROUND(('Paramètres '!C$9*(MIN(T340,'Paramètres '!$B$10)-MIN(T340,'Paramètres '!$B$9))+'Paramètres '!C$10*(MIN(T340,'Paramètres '!$B$11)-MIN(T340,'Paramètres '!$B$10))+'Paramètres '!C$11*(MIN(T340,'Paramètres '!$B$12)-MIN(T340,'Paramètres '!$B$11))+'Paramètres '!C$12*(T340-MIN(T340,'Paramètres '!$B$12))),3))*H340/T340))</f>
        <v>0</v>
      </c>
      <c r="M340" s="102">
        <f>IF(U340=0,0,(IF(U340&lt;='Paramètres '!$B$5,0,ROUND(('Paramètres '!D$9*(MIN(U340,'Paramètres '!$B$10)-MIN(U340,'Paramètres '!$B$9))+'Paramètres '!D$10*(MIN(U340,'Paramètres '!$B$11)-MIN(U340,'Paramètres '!$B$10))+'Paramètres '!D$11*(MIN(U340,'Paramètres '!$B$12)-MIN(U340,'Paramètres '!$B$11))+'Paramètres '!D$12*(U340-MIN(U340,'Paramètres '!$B$12))),3))*I340/U340))</f>
        <v>0</v>
      </c>
      <c r="N340" s="102">
        <f>IF(V340=0,0,(IF(V340&lt;='Paramètres '!$B$5,0,ROUND(('Paramètres '!E$9*(MIN(V340,'Paramètres '!$B$10)-MIN(V340,'Paramètres '!$B$9))+'Paramètres '!E$10*(MIN(V340,'Paramètres '!$B$11)-MIN(V340,'Paramètres '!$B$10))+'Paramètres '!E$11*(MIN(V340,'Paramètres '!$B$12)-MIN(V340,'Paramètres '!$B$11))+'Paramètres '!E$12*(V340-MIN(V340,'Paramètres '!$B$12))),3))*J340/V340))</f>
        <v>0</v>
      </c>
      <c r="O340" s="102">
        <f>IF(W340=0,0,(IF(W340&lt;='Paramètres '!$B$5,0,ROUND(('Paramètres '!F$9*(MIN(W340,'Paramètres '!$B$10)-MIN(W340,'Paramètres '!$B$9))+'Paramètres '!F$10*(MIN(W340,'Paramètres '!$B$11)-MIN(W340,'Paramètres '!$B$10))+'Paramètres '!F$11*(MIN(W340,'Paramètres '!$B$12)-MIN(W340,'Paramètres '!$B$11))+'Paramètres '!F$12*(W340-MIN(W340,'Paramètres '!$B$12))),3))*K340/W340))</f>
        <v>0</v>
      </c>
      <c r="P340" s="227"/>
      <c r="Q340" s="227"/>
      <c r="R340" s="227"/>
      <c r="S340" s="227"/>
      <c r="T340" s="102">
        <f t="shared" si="767"/>
        <v>0</v>
      </c>
      <c r="U340" s="102">
        <f t="shared" si="768"/>
        <v>0</v>
      </c>
      <c r="V340" s="102">
        <f t="shared" si="769"/>
        <v>0</v>
      </c>
      <c r="W340" s="102">
        <f t="shared" si="770"/>
        <v>0</v>
      </c>
      <c r="X340" s="104">
        <f t="shared" si="771"/>
        <v>0</v>
      </c>
      <c r="Z340" s="52">
        <f t="shared" si="772"/>
        <v>0</v>
      </c>
      <c r="AA340" s="52">
        <f t="shared" si="773"/>
        <v>0</v>
      </c>
      <c r="AB340" s="52">
        <f t="shared" si="774"/>
        <v>0</v>
      </c>
      <c r="AC340" s="52">
        <f t="shared" si="775"/>
        <v>0</v>
      </c>
      <c r="AE340" s="52">
        <f t="shared" si="776"/>
        <v>0</v>
      </c>
      <c r="AF340" s="52">
        <f t="shared" si="777"/>
        <v>0</v>
      </c>
      <c r="AG340" s="52">
        <f t="shared" si="778"/>
        <v>0</v>
      </c>
      <c r="AH340" s="52">
        <f t="shared" si="779"/>
        <v>0</v>
      </c>
      <c r="AJ340" s="52">
        <f t="shared" si="780"/>
        <v>0</v>
      </c>
      <c r="AK340" s="52">
        <f t="shared" si="781"/>
        <v>0</v>
      </c>
      <c r="AL340" s="52">
        <f t="shared" si="782"/>
        <v>0</v>
      </c>
      <c r="AM340" s="52">
        <f t="shared" si="783"/>
        <v>0</v>
      </c>
      <c r="AO340" s="31">
        <v>1</v>
      </c>
    </row>
    <row r="341" spans="2:41" ht="71.25" customHeight="1" x14ac:dyDescent="0.35">
      <c r="B341" s="223">
        <v>336</v>
      </c>
      <c r="C341" s="54" t="s">
        <v>795</v>
      </c>
      <c r="D341" s="50" t="s">
        <v>796</v>
      </c>
      <c r="E341" s="51" t="s">
        <v>298</v>
      </c>
      <c r="F341" s="54" t="s">
        <v>804</v>
      </c>
      <c r="H341" s="226"/>
      <c r="I341" s="226"/>
      <c r="J341" s="226"/>
      <c r="K341" s="226"/>
      <c r="L341" s="102">
        <f>IF(T341=0,0,(IF(T341&lt;='Paramètres '!$B$5,0,ROUND(('Paramètres '!C$9*(MIN(T341,'Paramètres '!$B$10)-MIN(T341,'Paramètres '!$B$9))+'Paramètres '!C$10*(MIN(T341,'Paramètres '!$B$11)-MIN(T341,'Paramètres '!$B$10))+'Paramètres '!C$11*(MIN(T341,'Paramètres '!$B$12)-MIN(T341,'Paramètres '!$B$11))+'Paramètres '!C$12*(T341-MIN(T341,'Paramètres '!$B$12))),3))*H341/T341))</f>
        <v>0</v>
      </c>
      <c r="M341" s="102">
        <f>IF(U341=0,0,(IF(U341&lt;='Paramètres '!$B$5,0,ROUND(('Paramètres '!D$9*(MIN(U341,'Paramètres '!$B$10)-MIN(U341,'Paramètres '!$B$9))+'Paramètres '!D$10*(MIN(U341,'Paramètres '!$B$11)-MIN(U341,'Paramètres '!$B$10))+'Paramètres '!D$11*(MIN(U341,'Paramètres '!$B$12)-MIN(U341,'Paramètres '!$B$11))+'Paramètres '!D$12*(U341-MIN(U341,'Paramètres '!$B$12))),3))*I341/U341))</f>
        <v>0</v>
      </c>
      <c r="N341" s="102">
        <f>IF(V341=0,0,(IF(V341&lt;='Paramètres '!$B$5,0,ROUND(('Paramètres '!E$9*(MIN(V341,'Paramètres '!$B$10)-MIN(V341,'Paramètres '!$B$9))+'Paramètres '!E$10*(MIN(V341,'Paramètres '!$B$11)-MIN(V341,'Paramètres '!$B$10))+'Paramètres '!E$11*(MIN(V341,'Paramètres '!$B$12)-MIN(V341,'Paramètres '!$B$11))+'Paramètres '!E$12*(V341-MIN(V341,'Paramètres '!$B$12))),3))*J341/V341))</f>
        <v>0</v>
      </c>
      <c r="O341" s="102">
        <f>IF(W341=0,0,(IF(W341&lt;='Paramètres '!$B$5,0,ROUND(('Paramètres '!F$9*(MIN(W341,'Paramètres '!$B$10)-MIN(W341,'Paramètres '!$B$9))+'Paramètres '!F$10*(MIN(W341,'Paramètres '!$B$11)-MIN(W341,'Paramètres '!$B$10))+'Paramètres '!F$11*(MIN(W341,'Paramètres '!$B$12)-MIN(W341,'Paramètres '!$B$11))+'Paramètres '!F$12*(W341-MIN(W341,'Paramètres '!$B$12))),3))*K341/W341))</f>
        <v>0</v>
      </c>
      <c r="P341" s="227"/>
      <c r="Q341" s="227"/>
      <c r="R341" s="227"/>
      <c r="S341" s="227"/>
      <c r="T341" s="102">
        <f t="shared" si="767"/>
        <v>0</v>
      </c>
      <c r="U341" s="102">
        <f t="shared" si="768"/>
        <v>0</v>
      </c>
      <c r="V341" s="102">
        <f t="shared" si="769"/>
        <v>0</v>
      </c>
      <c r="W341" s="102">
        <f t="shared" si="770"/>
        <v>0</v>
      </c>
      <c r="X341" s="104">
        <f t="shared" si="771"/>
        <v>0</v>
      </c>
      <c r="Z341" s="52">
        <f t="shared" si="772"/>
        <v>0</v>
      </c>
      <c r="AA341" s="52">
        <f t="shared" si="773"/>
        <v>0</v>
      </c>
      <c r="AB341" s="52">
        <f t="shared" si="774"/>
        <v>0</v>
      </c>
      <c r="AC341" s="52">
        <f t="shared" si="775"/>
        <v>0</v>
      </c>
      <c r="AE341" s="52">
        <f t="shared" si="776"/>
        <v>0</v>
      </c>
      <c r="AF341" s="52">
        <f t="shared" si="777"/>
        <v>0</v>
      </c>
      <c r="AG341" s="52">
        <f t="shared" si="778"/>
        <v>0</v>
      </c>
      <c r="AH341" s="52">
        <f t="shared" si="779"/>
        <v>0</v>
      </c>
      <c r="AJ341" s="52">
        <f t="shared" si="780"/>
        <v>0</v>
      </c>
      <c r="AK341" s="52">
        <f t="shared" si="781"/>
        <v>0</v>
      </c>
      <c r="AL341" s="52">
        <f t="shared" si="782"/>
        <v>0</v>
      </c>
      <c r="AM341" s="52">
        <f t="shared" si="783"/>
        <v>0</v>
      </c>
      <c r="AO341" s="31">
        <v>1</v>
      </c>
    </row>
    <row r="342" spans="2:41" ht="71.25" customHeight="1" thickBot="1" x14ac:dyDescent="0.4">
      <c r="B342" s="232">
        <v>337</v>
      </c>
      <c r="C342" s="156" t="s">
        <v>797</v>
      </c>
      <c r="D342" s="157" t="s">
        <v>798</v>
      </c>
      <c r="E342" s="158" t="s">
        <v>167</v>
      </c>
      <c r="F342" s="156" t="s">
        <v>805</v>
      </c>
      <c r="H342" s="234"/>
      <c r="I342" s="234"/>
      <c r="J342" s="234"/>
      <c r="K342" s="234"/>
      <c r="L342" s="161">
        <f>IF(T342=0,0,(IF(T342&lt;='Paramètres '!$B$5,0,ROUND(('Paramètres '!C$9*(MIN(T342,'Paramètres '!$B$10)-MIN(T342,'Paramètres '!$B$9))+'Paramètres '!C$10*(MIN(T342,'Paramètres '!$B$11)-MIN(T342,'Paramètres '!$B$10))+'Paramètres '!C$11*(MIN(T342,'Paramètres '!$B$12)-MIN(T342,'Paramètres '!$B$11))+'Paramètres '!C$12*(T342-MIN(T342,'Paramètres '!$B$12))),3))*H342/T342))</f>
        <v>0</v>
      </c>
      <c r="M342" s="161">
        <f>IF(U342=0,0,(IF(U342&lt;='Paramètres '!$B$5,0,ROUND(('Paramètres '!D$9*(MIN(U342,'Paramètres '!$B$10)-MIN(U342,'Paramètres '!$B$9))+'Paramètres '!D$10*(MIN(U342,'Paramètres '!$B$11)-MIN(U342,'Paramètres '!$B$10))+'Paramètres '!D$11*(MIN(U342,'Paramètres '!$B$12)-MIN(U342,'Paramètres '!$B$11))+'Paramètres '!D$12*(U342-MIN(U342,'Paramètres '!$B$12))),3))*I342/U342))</f>
        <v>0</v>
      </c>
      <c r="N342" s="161">
        <f>IF(V342=0,0,(IF(V342&lt;='Paramètres '!$B$5,0,ROUND(('Paramètres '!E$9*(MIN(V342,'Paramètres '!$B$10)-MIN(V342,'Paramètres '!$B$9))+'Paramètres '!E$10*(MIN(V342,'Paramètres '!$B$11)-MIN(V342,'Paramètres '!$B$10))+'Paramètres '!E$11*(MIN(V342,'Paramètres '!$B$12)-MIN(V342,'Paramètres '!$B$11))+'Paramètres '!E$12*(V342-MIN(V342,'Paramètres '!$B$12))),3))*J342/V342))</f>
        <v>0</v>
      </c>
      <c r="O342" s="161">
        <f>IF(W342=0,0,(IF(W342&lt;='Paramètres '!$B$5,0,ROUND(('Paramètres '!F$9*(MIN(W342,'Paramètres '!$B$10)-MIN(W342,'Paramètres '!$B$9))+'Paramètres '!F$10*(MIN(W342,'Paramètres '!$B$11)-MIN(W342,'Paramètres '!$B$10))+'Paramètres '!F$11*(MIN(W342,'Paramètres '!$B$12)-MIN(W342,'Paramètres '!$B$11))+'Paramètres '!F$12*(W342-MIN(W342,'Paramètres '!$B$12))),3))*K342/W342))</f>
        <v>0</v>
      </c>
      <c r="P342" s="235"/>
      <c r="Q342" s="235"/>
      <c r="R342" s="235"/>
      <c r="S342" s="235"/>
      <c r="T342" s="161">
        <f t="shared" si="767"/>
        <v>0</v>
      </c>
      <c r="U342" s="161">
        <f t="shared" si="768"/>
        <v>0</v>
      </c>
      <c r="V342" s="161">
        <f t="shared" si="769"/>
        <v>0</v>
      </c>
      <c r="W342" s="161">
        <f t="shared" si="770"/>
        <v>0</v>
      </c>
      <c r="X342" s="163">
        <f t="shared" si="771"/>
        <v>0</v>
      </c>
      <c r="Z342" s="52">
        <f t="shared" si="772"/>
        <v>0</v>
      </c>
      <c r="AA342" s="52">
        <f t="shared" si="773"/>
        <v>0</v>
      </c>
      <c r="AB342" s="52">
        <f t="shared" si="774"/>
        <v>0</v>
      </c>
      <c r="AC342" s="52">
        <f t="shared" si="775"/>
        <v>0</v>
      </c>
      <c r="AE342" s="52">
        <f t="shared" si="776"/>
        <v>0</v>
      </c>
      <c r="AF342" s="52">
        <f t="shared" si="777"/>
        <v>0</v>
      </c>
      <c r="AG342" s="52">
        <f t="shared" si="778"/>
        <v>0</v>
      </c>
      <c r="AH342" s="52">
        <f t="shared" si="779"/>
        <v>0</v>
      </c>
      <c r="AJ342" s="52">
        <f t="shared" si="780"/>
        <v>0</v>
      </c>
      <c r="AK342" s="52">
        <f t="shared" si="781"/>
        <v>0</v>
      </c>
      <c r="AL342" s="52">
        <f t="shared" si="782"/>
        <v>0</v>
      </c>
      <c r="AM342" s="52">
        <f t="shared" si="783"/>
        <v>0</v>
      </c>
      <c r="AO342" s="31">
        <v>1</v>
      </c>
    </row>
    <row r="343" spans="2:41" ht="71.25" customHeight="1" x14ac:dyDescent="0.35">
      <c r="B343" s="218">
        <v>338</v>
      </c>
      <c r="C343" s="146" t="s">
        <v>799</v>
      </c>
      <c r="D343" s="147" t="s">
        <v>800</v>
      </c>
      <c r="E343" s="148" t="s">
        <v>173</v>
      </c>
      <c r="F343" s="146" t="s">
        <v>806</v>
      </c>
      <c r="G343" s="236"/>
      <c r="H343" s="237"/>
      <c r="I343" s="237"/>
      <c r="J343" s="237"/>
      <c r="K343" s="237"/>
      <c r="L343" s="152"/>
      <c r="M343" s="152"/>
      <c r="N343" s="152"/>
      <c r="O343" s="152"/>
      <c r="P343" s="193"/>
      <c r="Q343" s="193"/>
      <c r="R343" s="193"/>
      <c r="S343" s="193"/>
      <c r="T343" s="151">
        <f t="shared" si="767"/>
        <v>0</v>
      </c>
      <c r="U343" s="151">
        <f t="shared" si="768"/>
        <v>0</v>
      </c>
      <c r="V343" s="151">
        <f t="shared" si="769"/>
        <v>0</v>
      </c>
      <c r="W343" s="151">
        <f t="shared" si="770"/>
        <v>0</v>
      </c>
      <c r="X343" s="154"/>
      <c r="Z343" s="52">
        <f t="shared" si="772"/>
        <v>0</v>
      </c>
      <c r="AA343" s="52">
        <f t="shared" si="773"/>
        <v>0</v>
      </c>
      <c r="AB343" s="52">
        <f t="shared" si="774"/>
        <v>0</v>
      </c>
      <c r="AC343" s="52">
        <f t="shared" si="775"/>
        <v>0</v>
      </c>
      <c r="AE343" s="52">
        <f t="shared" si="776"/>
        <v>0</v>
      </c>
      <c r="AF343" s="52">
        <f t="shared" si="777"/>
        <v>0</v>
      </c>
      <c r="AG343" s="52">
        <f t="shared" si="778"/>
        <v>0</v>
      </c>
      <c r="AH343" s="52">
        <f t="shared" si="779"/>
        <v>0</v>
      </c>
      <c r="AJ343" s="52">
        <f t="shared" si="780"/>
        <v>0</v>
      </c>
      <c r="AK343" s="52">
        <f t="shared" si="781"/>
        <v>0</v>
      </c>
      <c r="AL343" s="52">
        <f t="shared" si="782"/>
        <v>0</v>
      </c>
      <c r="AM343" s="52">
        <f t="shared" si="783"/>
        <v>0</v>
      </c>
      <c r="AO343" s="31">
        <v>1</v>
      </c>
    </row>
    <row r="344" spans="2:41" ht="71.25" customHeight="1" x14ac:dyDescent="0.35">
      <c r="B344" s="240">
        <v>339</v>
      </c>
      <c r="C344" s="54" t="s">
        <v>799</v>
      </c>
      <c r="D344" s="50" t="s">
        <v>800</v>
      </c>
      <c r="E344" s="51" t="s">
        <v>173</v>
      </c>
      <c r="F344" s="54" t="s">
        <v>807</v>
      </c>
      <c r="H344" s="226"/>
      <c r="I344" s="226"/>
      <c r="J344" s="226"/>
      <c r="K344" s="226"/>
      <c r="L344" s="105"/>
      <c r="M344" s="105"/>
      <c r="N344" s="105"/>
      <c r="O344" s="105"/>
      <c r="P344" s="227"/>
      <c r="Q344" s="227"/>
      <c r="R344" s="227"/>
      <c r="S344" s="227"/>
      <c r="T344" s="102">
        <f t="shared" si="767"/>
        <v>0</v>
      </c>
      <c r="U344" s="102">
        <f t="shared" si="768"/>
        <v>0</v>
      </c>
      <c r="V344" s="102">
        <f t="shared" si="769"/>
        <v>0</v>
      </c>
      <c r="W344" s="102">
        <f t="shared" si="770"/>
        <v>0</v>
      </c>
      <c r="X344" s="155"/>
      <c r="Z344" s="52">
        <f t="shared" ref="Z344:AA362" si="784">IF(AND(H344&gt;0,P344=0),L344,0)</f>
        <v>0</v>
      </c>
      <c r="AA344" s="52">
        <f t="shared" ref="AA344:AA360" si="785">IF(AND(I344&gt;0,Q344=0),M344,0)</f>
        <v>0</v>
      </c>
      <c r="AB344" s="52">
        <f t="shared" ref="AB344:AB363" si="786">IF(AND(J344&gt;0,R344=0),N344,0)</f>
        <v>0</v>
      </c>
      <c r="AC344" s="52">
        <f t="shared" ref="AC344:AC363" si="787">IF(AND(K344&gt;0,S344=0),O344,0)</f>
        <v>0</v>
      </c>
      <c r="AE344" s="52">
        <f t="shared" ref="AE344:AF362" si="788">IF(AND(H344&gt;0,P344&gt;0),L344,0)</f>
        <v>0</v>
      </c>
      <c r="AF344" s="52">
        <f t="shared" ref="AF344:AF360" si="789">IF(AND(I344&gt;0,Q344&gt;0),M344,0)</f>
        <v>0</v>
      </c>
      <c r="AG344" s="52">
        <f t="shared" ref="AG344:AG363" si="790">IF(AND(J344&gt;0,R344&gt;0),N344,0)</f>
        <v>0</v>
      </c>
      <c r="AH344" s="52">
        <f t="shared" ref="AH344:AH363" si="791">IF(AND(K344&gt;0,S344&gt;0),O344,0)</f>
        <v>0</v>
      </c>
      <c r="AJ344" s="52">
        <f t="shared" ref="AJ344:AJ363" si="792">Z344+AE344</f>
        <v>0</v>
      </c>
      <c r="AK344" s="52">
        <f t="shared" ref="AK344:AK363" si="793">AA344+AF344</f>
        <v>0</v>
      </c>
      <c r="AL344" s="52">
        <f t="shared" ref="AL344:AL363" si="794">AB344+AG344</f>
        <v>0</v>
      </c>
      <c r="AM344" s="52">
        <f t="shared" ref="AM344:AM363" si="795">AC344+AH344</f>
        <v>0</v>
      </c>
      <c r="AO344" s="31">
        <v>1</v>
      </c>
    </row>
    <row r="345" spans="2:41" ht="71.25" customHeight="1" x14ac:dyDescent="0.35">
      <c r="B345" s="240">
        <v>340</v>
      </c>
      <c r="C345" s="265"/>
      <c r="D345" s="266"/>
      <c r="E345" s="267"/>
      <c r="F345" s="265"/>
      <c r="H345" s="226"/>
      <c r="I345" s="226"/>
      <c r="J345" s="226"/>
      <c r="K345" s="226"/>
      <c r="L345" s="102"/>
      <c r="M345" s="102"/>
      <c r="N345" s="102"/>
      <c r="O345" s="102"/>
      <c r="P345" s="227"/>
      <c r="Q345" s="227"/>
      <c r="R345" s="227"/>
      <c r="S345" s="227"/>
      <c r="T345" s="102"/>
      <c r="U345" s="102"/>
      <c r="V345" s="102"/>
      <c r="W345" s="102"/>
      <c r="X345" s="155"/>
      <c r="Z345" s="52">
        <f t="shared" si="784"/>
        <v>0</v>
      </c>
      <c r="AA345" s="52">
        <f t="shared" si="785"/>
        <v>0</v>
      </c>
      <c r="AB345" s="52">
        <f t="shared" si="786"/>
        <v>0</v>
      </c>
      <c r="AC345" s="52">
        <f t="shared" si="787"/>
        <v>0</v>
      </c>
      <c r="AE345" s="52">
        <f t="shared" si="788"/>
        <v>0</v>
      </c>
      <c r="AF345" s="52">
        <f t="shared" si="789"/>
        <v>0</v>
      </c>
      <c r="AG345" s="52">
        <f t="shared" si="790"/>
        <v>0</v>
      </c>
      <c r="AH345" s="52">
        <f t="shared" si="791"/>
        <v>0</v>
      </c>
      <c r="AJ345" s="52">
        <f t="shared" si="792"/>
        <v>0</v>
      </c>
      <c r="AK345" s="52">
        <f t="shared" si="793"/>
        <v>0</v>
      </c>
      <c r="AL345" s="52">
        <f t="shared" si="794"/>
        <v>0</v>
      </c>
      <c r="AM345" s="52">
        <f t="shared" si="795"/>
        <v>0</v>
      </c>
      <c r="AO345" s="31"/>
    </row>
    <row r="346" spans="2:41" ht="71.25" customHeight="1" x14ac:dyDescent="0.35">
      <c r="B346" s="240">
        <v>341</v>
      </c>
      <c r="C346" s="265"/>
      <c r="D346" s="266"/>
      <c r="E346" s="267"/>
      <c r="F346" s="265"/>
      <c r="H346" s="226"/>
      <c r="I346" s="226"/>
      <c r="J346" s="226"/>
      <c r="K346" s="226"/>
      <c r="L346" s="102"/>
      <c r="M346" s="102"/>
      <c r="N346" s="102"/>
      <c r="O346" s="102"/>
      <c r="P346" s="227"/>
      <c r="Q346" s="227"/>
      <c r="R346" s="227"/>
      <c r="S346" s="227"/>
      <c r="T346" s="102"/>
      <c r="U346" s="102"/>
      <c r="V346" s="102"/>
      <c r="W346" s="102"/>
      <c r="X346" s="155"/>
      <c r="Z346" s="52">
        <f t="shared" si="784"/>
        <v>0</v>
      </c>
      <c r="AA346" s="52">
        <f t="shared" si="785"/>
        <v>0</v>
      </c>
      <c r="AB346" s="52">
        <f t="shared" si="786"/>
        <v>0</v>
      </c>
      <c r="AC346" s="52">
        <f t="shared" si="787"/>
        <v>0</v>
      </c>
      <c r="AE346" s="52">
        <f t="shared" si="788"/>
        <v>0</v>
      </c>
      <c r="AF346" s="52">
        <f t="shared" si="789"/>
        <v>0</v>
      </c>
      <c r="AG346" s="52">
        <f t="shared" si="790"/>
        <v>0</v>
      </c>
      <c r="AH346" s="52">
        <f t="shared" si="791"/>
        <v>0</v>
      </c>
      <c r="AJ346" s="52">
        <f t="shared" si="792"/>
        <v>0</v>
      </c>
      <c r="AK346" s="52">
        <f t="shared" si="793"/>
        <v>0</v>
      </c>
      <c r="AL346" s="52">
        <f t="shared" si="794"/>
        <v>0</v>
      </c>
      <c r="AM346" s="52">
        <f t="shared" si="795"/>
        <v>0</v>
      </c>
      <c r="AO346" s="31"/>
    </row>
    <row r="347" spans="2:41" ht="71.25" customHeight="1" thickBot="1" x14ac:dyDescent="0.4">
      <c r="B347" s="240">
        <v>342</v>
      </c>
      <c r="C347" s="265"/>
      <c r="D347" s="266"/>
      <c r="E347" s="267"/>
      <c r="F347" s="265"/>
      <c r="H347" s="226"/>
      <c r="I347" s="226"/>
      <c r="J347" s="226"/>
      <c r="K347" s="226"/>
      <c r="L347" s="102"/>
      <c r="M347" s="102"/>
      <c r="N347" s="102"/>
      <c r="O347" s="102"/>
      <c r="P347" s="227"/>
      <c r="Q347" s="227"/>
      <c r="R347" s="227"/>
      <c r="S347" s="227"/>
      <c r="T347" s="102"/>
      <c r="U347" s="102"/>
      <c r="V347" s="102"/>
      <c r="W347" s="102"/>
      <c r="X347" s="155"/>
      <c r="Z347" s="52">
        <f t="shared" si="784"/>
        <v>0</v>
      </c>
      <c r="AA347" s="52">
        <f t="shared" si="785"/>
        <v>0</v>
      </c>
      <c r="AB347" s="52">
        <f t="shared" si="786"/>
        <v>0</v>
      </c>
      <c r="AC347" s="52">
        <f t="shared" si="787"/>
        <v>0</v>
      </c>
      <c r="AE347" s="52">
        <f t="shared" si="788"/>
        <v>0</v>
      </c>
      <c r="AF347" s="52">
        <f t="shared" si="789"/>
        <v>0</v>
      </c>
      <c r="AG347" s="52">
        <f t="shared" si="790"/>
        <v>0</v>
      </c>
      <c r="AH347" s="52">
        <f t="shared" si="791"/>
        <v>0</v>
      </c>
      <c r="AJ347" s="52">
        <f t="shared" si="792"/>
        <v>0</v>
      </c>
      <c r="AK347" s="52">
        <f t="shared" si="793"/>
        <v>0</v>
      </c>
      <c r="AL347" s="52">
        <f t="shared" si="794"/>
        <v>0</v>
      </c>
      <c r="AM347" s="52">
        <f t="shared" si="795"/>
        <v>0</v>
      </c>
      <c r="AO347" s="31"/>
    </row>
    <row r="348" spans="2:41" ht="71.25" customHeight="1" thickBot="1" x14ac:dyDescent="0.4">
      <c r="B348" s="207">
        <v>341</v>
      </c>
      <c r="C348" s="208" t="s">
        <v>808</v>
      </c>
      <c r="D348" s="219" t="s">
        <v>800</v>
      </c>
      <c r="E348" s="219"/>
      <c r="F348" s="220"/>
      <c r="G348" s="220"/>
      <c r="H348" s="221">
        <f>SUM(H343:H347)</f>
        <v>0</v>
      </c>
      <c r="I348" s="221">
        <f t="shared" ref="I348:K348" si="796">SUM(I343:I347)</f>
        <v>0</v>
      </c>
      <c r="J348" s="221">
        <f t="shared" si="796"/>
        <v>0</v>
      </c>
      <c r="K348" s="221">
        <f t="shared" si="796"/>
        <v>0</v>
      </c>
      <c r="L348" s="213">
        <f>IF(T348=0,0,(IF(T348&lt;='Paramètres '!$B$5,0,ROUND(('Paramètres '!C$9*(MIN(T348,'Paramètres '!$B$10)-MIN(T348,'Paramètres '!$B$9))+'Paramètres '!C$10*(MIN(T348,'Paramètres '!$B$11)-MIN(T348,'Paramètres '!$B$10))+'Paramètres '!C$11*(MIN(T348,'Paramètres '!$B$12)-MIN(T348,'Paramètres '!$B$11))+'Paramètres '!C$12*(T348-MIN(T348,'Paramètres '!$B$12))),3))*H348/T348))</f>
        <v>0</v>
      </c>
      <c r="M348" s="213">
        <f>IF(U348=0,0,(IF(U348&lt;='Paramètres '!$B$5,0,ROUND(('Paramètres '!D$9*(MIN(U348,'Paramètres '!$B$10)-MIN(U348,'Paramètres '!$B$9))+'Paramètres '!D$10*(MIN(U348,'Paramètres '!$B$11)-MIN(U348,'Paramètres '!$B$10))+'Paramètres '!D$11*(MIN(U348,'Paramètres '!$B$12)-MIN(U348,'Paramètres '!$B$11))+'Paramètres '!D$12*(U348-MIN(U348,'Paramètres '!$B$12))),3))*I348/U348))</f>
        <v>0</v>
      </c>
      <c r="N348" s="213">
        <f>IF(V348=0,0,(IF(V348&lt;='Paramètres '!$B$5,0,ROUND(('Paramètres '!E$9*(MIN(V348,'Paramètres '!$B$10)-MIN(V348,'Paramètres '!$B$9))+'Paramètres '!E$10*(MIN(V348,'Paramètres '!$B$11)-MIN(V348,'Paramètres '!$B$10))+'Paramètres '!E$11*(MIN(V348,'Paramètres '!$B$12)-MIN(V348,'Paramètres '!$B$11))+'Paramètres '!E$12*(V348-MIN(V348,'Paramètres '!$B$12))),3))*J348/V348))</f>
        <v>0</v>
      </c>
      <c r="O348" s="213">
        <f>IF(W348=0,0,(IF(W348&lt;='Paramètres '!$B$5,0,ROUND(('Paramètres '!F$9*(MIN(W348,'Paramètres '!$B$10)-MIN(W348,'Paramètres '!$B$9))+'Paramètres '!F$10*(MIN(W348,'Paramètres '!$B$11)-MIN(W348,'Paramètres '!$B$10))+'Paramètres '!F$11*(MIN(W348,'Paramètres '!$B$12)-MIN(W348,'Paramètres '!$B$11))+'Paramètres '!F$12*(W348-MIN(W348,'Paramètres '!$B$12))),3))*K348/W348))</f>
        <v>0</v>
      </c>
      <c r="P348" s="221">
        <f>SUM(P343:P347)</f>
        <v>0</v>
      </c>
      <c r="Q348" s="221">
        <f t="shared" ref="Q348:S348" si="797">SUM(Q343:Q347)</f>
        <v>0</v>
      </c>
      <c r="R348" s="221">
        <f t="shared" si="797"/>
        <v>0</v>
      </c>
      <c r="S348" s="221">
        <f t="shared" si="797"/>
        <v>0</v>
      </c>
      <c r="T348" s="216">
        <f t="shared" ref="T348" si="798">ROUND(P348+H348,3)</f>
        <v>0</v>
      </c>
      <c r="U348" s="216">
        <f t="shared" ref="U348" si="799">ROUND(Q348+I348,3)</f>
        <v>0</v>
      </c>
      <c r="V348" s="216">
        <f t="shared" ref="V348" si="800">ROUND(R348+J348,3)</f>
        <v>0</v>
      </c>
      <c r="W348" s="216">
        <f t="shared" ref="W348" si="801">ROUND(S348+K348,3)</f>
        <v>0</v>
      </c>
      <c r="X348" s="214">
        <f t="shared" ref="X348:X349" si="802">ROUND(SUM(L348:O348),3)</f>
        <v>0</v>
      </c>
      <c r="Z348" s="52">
        <f t="shared" si="784"/>
        <v>0</v>
      </c>
      <c r="AA348" s="52">
        <f t="shared" si="785"/>
        <v>0</v>
      </c>
      <c r="AB348" s="52">
        <f t="shared" si="786"/>
        <v>0</v>
      </c>
      <c r="AC348" s="52">
        <f t="shared" si="787"/>
        <v>0</v>
      </c>
      <c r="AE348" s="52">
        <f t="shared" si="788"/>
        <v>0</v>
      </c>
      <c r="AF348" s="52">
        <f t="shared" si="789"/>
        <v>0</v>
      </c>
      <c r="AG348" s="52">
        <f t="shared" si="790"/>
        <v>0</v>
      </c>
      <c r="AH348" s="52">
        <f t="shared" si="791"/>
        <v>0</v>
      </c>
      <c r="AJ348" s="52">
        <f t="shared" si="792"/>
        <v>0</v>
      </c>
      <c r="AK348" s="52">
        <f t="shared" si="793"/>
        <v>0</v>
      </c>
      <c r="AL348" s="52">
        <f t="shared" si="794"/>
        <v>0</v>
      </c>
      <c r="AM348" s="52">
        <f t="shared" si="795"/>
        <v>0</v>
      </c>
      <c r="AO348" s="31">
        <v>1</v>
      </c>
    </row>
    <row r="349" spans="2:41" ht="71.25" customHeight="1" thickBot="1" x14ac:dyDescent="0.4">
      <c r="B349" s="223">
        <v>342</v>
      </c>
      <c r="C349" s="54" t="s">
        <v>809</v>
      </c>
      <c r="D349" s="50" t="s">
        <v>810</v>
      </c>
      <c r="E349" s="51" t="s">
        <v>167</v>
      </c>
      <c r="F349" s="54" t="s">
        <v>811</v>
      </c>
      <c r="H349" s="226"/>
      <c r="I349" s="226"/>
      <c r="J349" s="226"/>
      <c r="K349" s="226"/>
      <c r="L349" s="102">
        <f>IF(T349=0,0,(IF(T349&lt;='Paramètres '!$B$5,0,ROUND(('Paramètres '!C$9*(MIN(T349,'Paramètres '!$B$10)-MIN(T349,'Paramètres '!$B$9))+'Paramètres '!C$10*(MIN(T349,'Paramètres '!$B$11)-MIN(T349,'Paramètres '!$B$10))+'Paramètres '!C$11*(MIN(T349,'Paramètres '!$B$12)-MIN(T349,'Paramètres '!$B$11))+'Paramètres '!C$12*(T349-MIN(T349,'Paramètres '!$B$12))),3))*H349/T349))</f>
        <v>0</v>
      </c>
      <c r="M349" s="102">
        <f>IF(U349=0,0,(IF(U349&lt;='Paramètres '!$B$5,0,ROUND(('Paramètres '!D$9*(MIN(U349,'Paramètres '!$B$10)-MIN(U349,'Paramètres '!$B$9))+'Paramètres '!D$10*(MIN(U349,'Paramètres '!$B$11)-MIN(U349,'Paramètres '!$B$10))+'Paramètres '!D$11*(MIN(U349,'Paramètres '!$B$12)-MIN(U349,'Paramètres '!$B$11))+'Paramètres '!D$12*(U349-MIN(U349,'Paramètres '!$B$12))),3))*I349/U349))</f>
        <v>0</v>
      </c>
      <c r="N349" s="102">
        <f>IF(V349=0,0,(IF(V349&lt;='Paramètres '!$B$5,0,ROUND(('Paramètres '!E$9*(MIN(V349,'Paramètres '!$B$10)-MIN(V349,'Paramètres '!$B$9))+'Paramètres '!E$10*(MIN(V349,'Paramètres '!$B$11)-MIN(V349,'Paramètres '!$B$10))+'Paramètres '!E$11*(MIN(V349,'Paramètres '!$B$12)-MIN(V349,'Paramètres '!$B$11))+'Paramètres '!E$12*(V349-MIN(V349,'Paramètres '!$B$12))),3))*J349/V349))</f>
        <v>0</v>
      </c>
      <c r="O349" s="102">
        <f>IF(W349=0,0,(IF(W349&lt;='Paramètres '!$B$5,0,ROUND(('Paramètres '!F$9*(MIN(W349,'Paramètres '!$B$10)-MIN(W349,'Paramètres '!$B$9))+'Paramètres '!F$10*(MIN(W349,'Paramètres '!$B$11)-MIN(W349,'Paramètres '!$B$10))+'Paramètres '!F$11*(MIN(W349,'Paramètres '!$B$12)-MIN(W349,'Paramètres '!$B$11))+'Paramètres '!F$12*(W349-MIN(W349,'Paramètres '!$B$12))),3))*K349/W349))</f>
        <v>0</v>
      </c>
      <c r="P349" s="227"/>
      <c r="Q349" s="227"/>
      <c r="R349" s="227"/>
      <c r="S349" s="227"/>
      <c r="T349" s="102">
        <f t="shared" ref="T349:T351" si="803">ROUND(P349+H349,3)</f>
        <v>0</v>
      </c>
      <c r="U349" s="102">
        <f t="shared" ref="U349:U351" si="804">ROUND(Q349+I349,3)</f>
        <v>0</v>
      </c>
      <c r="V349" s="102">
        <f t="shared" ref="V349:V351" si="805">ROUND(R349+J349,3)</f>
        <v>0</v>
      </c>
      <c r="W349" s="102">
        <f t="shared" ref="W349:W351" si="806">ROUND(S349+K349,3)</f>
        <v>0</v>
      </c>
      <c r="X349" s="104">
        <f t="shared" si="802"/>
        <v>0</v>
      </c>
      <c r="Z349" s="52">
        <f t="shared" si="784"/>
        <v>0</v>
      </c>
      <c r="AA349" s="52">
        <f t="shared" si="785"/>
        <v>0</v>
      </c>
      <c r="AB349" s="52">
        <f t="shared" si="786"/>
        <v>0</v>
      </c>
      <c r="AC349" s="52">
        <f t="shared" si="787"/>
        <v>0</v>
      </c>
      <c r="AE349" s="52">
        <f t="shared" si="788"/>
        <v>0</v>
      </c>
      <c r="AF349" s="52">
        <f t="shared" si="789"/>
        <v>0</v>
      </c>
      <c r="AG349" s="52">
        <f t="shared" si="790"/>
        <v>0</v>
      </c>
      <c r="AH349" s="52">
        <f t="shared" si="791"/>
        <v>0</v>
      </c>
      <c r="AJ349" s="52">
        <f t="shared" si="792"/>
        <v>0</v>
      </c>
      <c r="AK349" s="52">
        <f t="shared" si="793"/>
        <v>0</v>
      </c>
      <c r="AL349" s="52">
        <f t="shared" si="794"/>
        <v>0</v>
      </c>
      <c r="AM349" s="52">
        <f t="shared" si="795"/>
        <v>0</v>
      </c>
      <c r="AO349" s="31">
        <v>1</v>
      </c>
    </row>
    <row r="350" spans="2:41" ht="52.8" thickBot="1" x14ac:dyDescent="0.4">
      <c r="B350" s="240">
        <v>345</v>
      </c>
      <c r="C350" s="54" t="s">
        <v>819</v>
      </c>
      <c r="D350" s="147" t="s">
        <v>800</v>
      </c>
      <c r="E350" s="148" t="s">
        <v>173</v>
      </c>
      <c r="F350" s="146" t="s">
        <v>820</v>
      </c>
      <c r="G350" s="236"/>
      <c r="H350" s="237"/>
      <c r="I350" s="237"/>
      <c r="J350" s="237"/>
      <c r="K350" s="237"/>
      <c r="L350" s="192"/>
      <c r="M350" s="192"/>
      <c r="N350" s="192"/>
      <c r="O350" s="192"/>
      <c r="P350" s="193"/>
      <c r="Q350" s="193"/>
      <c r="R350" s="193"/>
      <c r="S350" s="193"/>
      <c r="T350" s="191">
        <f t="shared" si="803"/>
        <v>0</v>
      </c>
      <c r="U350" s="191">
        <f t="shared" si="804"/>
        <v>0</v>
      </c>
      <c r="V350" s="191">
        <f t="shared" si="805"/>
        <v>0</v>
      </c>
      <c r="W350" s="191">
        <f t="shared" si="806"/>
        <v>0</v>
      </c>
      <c r="X350" s="154"/>
      <c r="Z350" s="52">
        <f t="shared" si="784"/>
        <v>0</v>
      </c>
      <c r="AA350" s="52">
        <f t="shared" si="785"/>
        <v>0</v>
      </c>
      <c r="AB350" s="52">
        <f t="shared" si="786"/>
        <v>0</v>
      </c>
      <c r="AC350" s="52">
        <f t="shared" si="787"/>
        <v>0</v>
      </c>
      <c r="AE350" s="52">
        <f t="shared" si="788"/>
        <v>0</v>
      </c>
      <c r="AF350" s="52">
        <f t="shared" si="789"/>
        <v>0</v>
      </c>
      <c r="AG350" s="52">
        <f t="shared" si="790"/>
        <v>0</v>
      </c>
      <c r="AH350" s="52">
        <f t="shared" si="791"/>
        <v>0</v>
      </c>
      <c r="AJ350" s="52">
        <f t="shared" si="792"/>
        <v>0</v>
      </c>
      <c r="AK350" s="52">
        <f t="shared" si="793"/>
        <v>0</v>
      </c>
      <c r="AL350" s="52">
        <f t="shared" si="794"/>
        <v>0</v>
      </c>
      <c r="AM350" s="52">
        <f t="shared" si="795"/>
        <v>0</v>
      </c>
      <c r="AO350" s="31">
        <v>1</v>
      </c>
    </row>
    <row r="351" spans="2:41" ht="52.2" x14ac:dyDescent="0.35">
      <c r="B351" s="240">
        <v>346</v>
      </c>
      <c r="C351" s="54" t="s">
        <v>819</v>
      </c>
      <c r="D351" s="50" t="s">
        <v>800</v>
      </c>
      <c r="E351" s="51" t="s">
        <v>173</v>
      </c>
      <c r="F351" s="146" t="s">
        <v>821</v>
      </c>
      <c r="H351" s="226"/>
      <c r="I351" s="226"/>
      <c r="J351" s="226"/>
      <c r="K351" s="226"/>
      <c r="L351" s="271"/>
      <c r="M351" s="271"/>
      <c r="N351" s="271"/>
      <c r="O351" s="271"/>
      <c r="P351" s="227"/>
      <c r="Q351" s="227"/>
      <c r="R351" s="227"/>
      <c r="S351" s="227"/>
      <c r="T351" s="170">
        <f t="shared" si="803"/>
        <v>0</v>
      </c>
      <c r="U351" s="170">
        <f t="shared" si="804"/>
        <v>0</v>
      </c>
      <c r="V351" s="170">
        <f t="shared" si="805"/>
        <v>0</v>
      </c>
      <c r="W351" s="170">
        <f t="shared" si="806"/>
        <v>0</v>
      </c>
      <c r="X351" s="155"/>
      <c r="Z351" s="52">
        <f t="shared" si="784"/>
        <v>0</v>
      </c>
      <c r="AA351" s="52">
        <f t="shared" si="785"/>
        <v>0</v>
      </c>
      <c r="AB351" s="52">
        <f t="shared" si="786"/>
        <v>0</v>
      </c>
      <c r="AC351" s="52">
        <f t="shared" si="787"/>
        <v>0</v>
      </c>
      <c r="AE351" s="52">
        <f t="shared" si="788"/>
        <v>0</v>
      </c>
      <c r="AF351" s="52">
        <f t="shared" si="789"/>
        <v>0</v>
      </c>
      <c r="AG351" s="52">
        <f t="shared" si="790"/>
        <v>0</v>
      </c>
      <c r="AH351" s="52">
        <f t="shared" si="791"/>
        <v>0</v>
      </c>
      <c r="AJ351" s="52">
        <f t="shared" si="792"/>
        <v>0</v>
      </c>
      <c r="AK351" s="52">
        <f t="shared" si="793"/>
        <v>0</v>
      </c>
      <c r="AL351" s="52">
        <f t="shared" si="794"/>
        <v>0</v>
      </c>
      <c r="AM351" s="52">
        <f t="shared" si="795"/>
        <v>0</v>
      </c>
      <c r="AO351" s="31">
        <v>1</v>
      </c>
    </row>
    <row r="352" spans="2:41" ht="20.399999999999999" x14ac:dyDescent="0.35">
      <c r="B352" s="240">
        <v>347</v>
      </c>
      <c r="C352" s="265"/>
      <c r="D352" s="266"/>
      <c r="E352" s="267"/>
      <c r="F352" s="265"/>
      <c r="H352" s="226"/>
      <c r="I352" s="226"/>
      <c r="J352" s="226"/>
      <c r="K352" s="226"/>
      <c r="L352" s="170"/>
      <c r="M352" s="170"/>
      <c r="N352" s="170"/>
      <c r="O352" s="170"/>
      <c r="P352" s="227"/>
      <c r="Q352" s="227"/>
      <c r="R352" s="227"/>
      <c r="S352" s="227"/>
      <c r="T352" s="170"/>
      <c r="U352" s="170"/>
      <c r="V352" s="170"/>
      <c r="W352" s="170"/>
      <c r="X352" s="155"/>
      <c r="Z352" s="52">
        <f t="shared" si="784"/>
        <v>0</v>
      </c>
      <c r="AA352" s="52">
        <f t="shared" si="785"/>
        <v>0</v>
      </c>
      <c r="AB352" s="52">
        <f t="shared" si="786"/>
        <v>0</v>
      </c>
      <c r="AC352" s="52">
        <f t="shared" si="787"/>
        <v>0</v>
      </c>
      <c r="AE352" s="52">
        <f t="shared" si="788"/>
        <v>0</v>
      </c>
      <c r="AF352" s="52">
        <f t="shared" si="789"/>
        <v>0</v>
      </c>
      <c r="AG352" s="52">
        <f t="shared" si="790"/>
        <v>0</v>
      </c>
      <c r="AH352" s="52">
        <f t="shared" si="791"/>
        <v>0</v>
      </c>
      <c r="AJ352" s="52">
        <f t="shared" si="792"/>
        <v>0</v>
      </c>
      <c r="AK352" s="52">
        <f t="shared" si="793"/>
        <v>0</v>
      </c>
      <c r="AL352" s="52">
        <f t="shared" si="794"/>
        <v>0</v>
      </c>
      <c r="AM352" s="52">
        <f t="shared" si="795"/>
        <v>0</v>
      </c>
      <c r="AO352" s="31"/>
    </row>
    <row r="353" spans="2:41" ht="20.399999999999999" x14ac:dyDescent="0.35">
      <c r="B353" s="240">
        <v>348</v>
      </c>
      <c r="C353" s="265"/>
      <c r="D353" s="266"/>
      <c r="E353" s="267"/>
      <c r="F353" s="265"/>
      <c r="H353" s="226"/>
      <c r="I353" s="226"/>
      <c r="J353" s="226"/>
      <c r="K353" s="226"/>
      <c r="L353" s="170"/>
      <c r="M353" s="170"/>
      <c r="N353" s="170"/>
      <c r="O353" s="170"/>
      <c r="P353" s="227"/>
      <c r="Q353" s="227"/>
      <c r="R353" s="227"/>
      <c r="S353" s="227"/>
      <c r="T353" s="170"/>
      <c r="U353" s="170"/>
      <c r="V353" s="170"/>
      <c r="W353" s="170"/>
      <c r="X353" s="155"/>
      <c r="Z353" s="52">
        <f t="shared" si="784"/>
        <v>0</v>
      </c>
      <c r="AA353" s="52">
        <f t="shared" si="785"/>
        <v>0</v>
      </c>
      <c r="AB353" s="52">
        <f t="shared" si="786"/>
        <v>0</v>
      </c>
      <c r="AC353" s="52">
        <f t="shared" si="787"/>
        <v>0</v>
      </c>
      <c r="AE353" s="52">
        <f t="shared" si="788"/>
        <v>0</v>
      </c>
      <c r="AF353" s="52">
        <f t="shared" si="789"/>
        <v>0</v>
      </c>
      <c r="AG353" s="52">
        <f t="shared" si="790"/>
        <v>0</v>
      </c>
      <c r="AH353" s="52">
        <f t="shared" si="791"/>
        <v>0</v>
      </c>
      <c r="AJ353" s="52">
        <f t="shared" si="792"/>
        <v>0</v>
      </c>
      <c r="AK353" s="52">
        <f t="shared" si="793"/>
        <v>0</v>
      </c>
      <c r="AL353" s="52">
        <f t="shared" si="794"/>
        <v>0</v>
      </c>
      <c r="AM353" s="52">
        <f t="shared" si="795"/>
        <v>0</v>
      </c>
      <c r="AO353" s="31"/>
    </row>
    <row r="354" spans="2:41" ht="20.399999999999999" x14ac:dyDescent="0.35">
      <c r="B354" s="240">
        <v>349</v>
      </c>
      <c r="C354" s="265"/>
      <c r="D354" s="266"/>
      <c r="E354" s="267"/>
      <c r="F354" s="265"/>
      <c r="H354" s="226"/>
      <c r="I354" s="226"/>
      <c r="J354" s="226"/>
      <c r="K354" s="226"/>
      <c r="L354" s="170"/>
      <c r="M354" s="170"/>
      <c r="N354" s="170"/>
      <c r="O354" s="170"/>
      <c r="P354" s="227"/>
      <c r="Q354" s="227"/>
      <c r="R354" s="227"/>
      <c r="S354" s="227"/>
      <c r="T354" s="170"/>
      <c r="U354" s="170"/>
      <c r="V354" s="170"/>
      <c r="W354" s="170"/>
      <c r="X354" s="155"/>
      <c r="Z354" s="52">
        <f t="shared" si="784"/>
        <v>0</v>
      </c>
      <c r="AA354" s="52">
        <f t="shared" si="785"/>
        <v>0</v>
      </c>
      <c r="AB354" s="52">
        <f t="shared" si="786"/>
        <v>0</v>
      </c>
      <c r="AC354" s="52">
        <f t="shared" si="787"/>
        <v>0</v>
      </c>
      <c r="AE354" s="52">
        <f t="shared" si="788"/>
        <v>0</v>
      </c>
      <c r="AF354" s="52">
        <f t="shared" si="789"/>
        <v>0</v>
      </c>
      <c r="AG354" s="52">
        <f t="shared" si="790"/>
        <v>0</v>
      </c>
      <c r="AH354" s="52">
        <f t="shared" si="791"/>
        <v>0</v>
      </c>
      <c r="AJ354" s="52">
        <f t="shared" si="792"/>
        <v>0</v>
      </c>
      <c r="AK354" s="52">
        <f t="shared" si="793"/>
        <v>0</v>
      </c>
      <c r="AL354" s="52">
        <f t="shared" si="794"/>
        <v>0</v>
      </c>
      <c r="AM354" s="52">
        <f t="shared" si="795"/>
        <v>0</v>
      </c>
      <c r="AO354" s="31"/>
    </row>
    <row r="355" spans="2:41" ht="21" thickBot="1" x14ac:dyDescent="0.4">
      <c r="B355" s="240">
        <v>350</v>
      </c>
      <c r="C355" s="208" t="s">
        <v>822</v>
      </c>
      <c r="D355" s="219" t="s">
        <v>800</v>
      </c>
      <c r="E355" s="219"/>
      <c r="F355" s="220"/>
      <c r="G355" s="220"/>
      <c r="H355" s="221">
        <f>SUM(H350:H354)</f>
        <v>0</v>
      </c>
      <c r="I355" s="221">
        <f t="shared" ref="I355:K355" si="807">SUM(I350:I354)</f>
        <v>0</v>
      </c>
      <c r="J355" s="221">
        <f t="shared" si="807"/>
        <v>0</v>
      </c>
      <c r="K355" s="221">
        <f t="shared" si="807"/>
        <v>0</v>
      </c>
      <c r="L355" s="213">
        <f>IF(T355=0,0,(IF(T355&lt;='Paramètres '!$B$5,0,ROUND(('Paramètres '!C$9*(MIN(T355,'Paramètres '!$B$10)-MIN(T355,'Paramètres '!$B$9))+'Paramètres '!C$10*(MIN(T355,'Paramètres '!$B$11)-MIN(T355,'Paramètres '!$B$10))+'Paramètres '!C$11*(MIN(T355,'Paramètres '!$B$12)-MIN(T355,'Paramètres '!$B$11))+'Paramètres '!C$12*(T355-MIN(T355,'Paramètres '!$B$12))),3))*H355/T355))</f>
        <v>0</v>
      </c>
      <c r="M355" s="213">
        <f>IF(U355=0,0,(IF(U355&lt;='Paramètres '!$B$5,0,ROUND(('Paramètres '!D$9*(MIN(U355,'Paramètres '!$B$10)-MIN(U355,'Paramètres '!$B$9))+'Paramètres '!D$10*(MIN(U355,'Paramètres '!$B$11)-MIN(U355,'Paramètres '!$B$10))+'Paramètres '!D$11*(MIN(U355,'Paramètres '!$B$12)-MIN(U355,'Paramètres '!$B$11))+'Paramètres '!D$12*(U355-MIN(U355,'Paramètres '!$B$12))),3))*I355/U355))</f>
        <v>0</v>
      </c>
      <c r="N355" s="213">
        <f>IF(V355=0,0,(IF(V355&lt;='Paramètres '!$B$5,0,ROUND(('Paramètres '!E$9*(MIN(V355,'Paramètres '!$B$10)-MIN(V355,'Paramètres '!$B$9))+'Paramètres '!E$10*(MIN(V355,'Paramètres '!$B$11)-MIN(V355,'Paramètres '!$B$10))+'Paramètres '!E$11*(MIN(V355,'Paramètres '!$B$12)-MIN(V355,'Paramètres '!$B$11))+'Paramètres '!E$12*(V355-MIN(V355,'Paramètres '!$B$12))),3))*J355/V355))</f>
        <v>0</v>
      </c>
      <c r="O355" s="213">
        <f>IF(W355=0,0,(IF(W355&lt;='Paramètres '!$B$5,0,ROUND(('Paramètres '!F$9*(MIN(W355,'Paramètres '!$B$10)-MIN(W355,'Paramètres '!$B$9))+'Paramètres '!F$10*(MIN(W355,'Paramètres '!$B$11)-MIN(W355,'Paramètres '!$B$10))+'Paramètres '!F$11*(MIN(W355,'Paramètres '!$B$12)-MIN(W355,'Paramètres '!$B$11))+'Paramètres '!F$12*(W355-MIN(W355,'Paramètres '!$B$12))),3))*K355/W355))</f>
        <v>0</v>
      </c>
      <c r="P355" s="221">
        <f>SUM(P350:P354)</f>
        <v>0</v>
      </c>
      <c r="Q355" s="221">
        <f t="shared" ref="Q355" si="808">SUM(Q350:Q354)</f>
        <v>0</v>
      </c>
      <c r="R355" s="221">
        <f t="shared" ref="R355" si="809">SUM(R350:R354)</f>
        <v>0</v>
      </c>
      <c r="S355" s="221">
        <f t="shared" ref="S355" si="810">SUM(S350:S354)</f>
        <v>0</v>
      </c>
      <c r="T355" s="216">
        <f t="shared" ref="T355:W363" si="811">ROUND(P355+H355,3)</f>
        <v>0</v>
      </c>
      <c r="U355" s="216">
        <f t="shared" si="811"/>
        <v>0</v>
      </c>
      <c r="V355" s="216">
        <f t="shared" si="811"/>
        <v>0</v>
      </c>
      <c r="W355" s="216">
        <f t="shared" si="811"/>
        <v>0</v>
      </c>
      <c r="X355" s="214">
        <f t="shared" ref="X355:X369" si="812">ROUND(SUM(L355:O355),3)</f>
        <v>0</v>
      </c>
      <c r="Z355" s="52">
        <f t="shared" si="784"/>
        <v>0</v>
      </c>
      <c r="AA355" s="52">
        <f t="shared" si="785"/>
        <v>0</v>
      </c>
      <c r="AB355" s="52">
        <f t="shared" si="786"/>
        <v>0</v>
      </c>
      <c r="AC355" s="52">
        <f t="shared" si="787"/>
        <v>0</v>
      </c>
      <c r="AE355" s="52">
        <f t="shared" si="788"/>
        <v>0</v>
      </c>
      <c r="AF355" s="52">
        <f t="shared" si="789"/>
        <v>0</v>
      </c>
      <c r="AG355" s="52">
        <f t="shared" si="790"/>
        <v>0</v>
      </c>
      <c r="AH355" s="52">
        <f t="shared" si="791"/>
        <v>0</v>
      </c>
      <c r="AJ355" s="52">
        <f t="shared" si="792"/>
        <v>0</v>
      </c>
      <c r="AK355" s="52">
        <f t="shared" si="793"/>
        <v>0</v>
      </c>
      <c r="AL355" s="52">
        <f t="shared" si="794"/>
        <v>0</v>
      </c>
      <c r="AM355" s="52">
        <f t="shared" si="795"/>
        <v>0</v>
      </c>
      <c r="AO355" s="31">
        <v>1</v>
      </c>
    </row>
    <row r="356" spans="2:41" ht="52.8" thickBot="1" x14ac:dyDescent="0.4">
      <c r="B356" s="223">
        <v>351</v>
      </c>
      <c r="C356" s="272" t="s">
        <v>823</v>
      </c>
      <c r="D356" s="273" t="s">
        <v>824</v>
      </c>
      <c r="E356" s="274" t="s">
        <v>167</v>
      </c>
      <c r="F356" s="272" t="s">
        <v>825</v>
      </c>
      <c r="G356" s="275"/>
      <c r="H356" s="276"/>
      <c r="I356" s="276"/>
      <c r="J356" s="276"/>
      <c r="K356" s="276"/>
      <c r="L356" s="102">
        <f>IF(T356=0,0,(IF(T356&lt;='Paramètres '!$B$5,0,ROUND(('Paramètres '!C$9*(MIN(T356,'Paramètres '!$B$10)-MIN(T356,'Paramètres '!$B$9))+'Paramètres '!C$10*(MIN(T356,'Paramètres '!$B$11)-MIN(T356,'Paramètres '!$B$10))+'Paramètres '!C$11*(MIN(T356,'Paramètres '!$B$12)-MIN(T356,'Paramètres '!$B$11))+'Paramètres '!C$12*(T356-MIN(T356,'Paramètres '!$B$12))),3))*H356/T356))</f>
        <v>0</v>
      </c>
      <c r="M356" s="102">
        <f>IF(U356=0,0,(IF(U356&lt;='Paramètres '!$B$5,0,ROUND(('Paramètres '!D$9*(MIN(U356,'Paramètres '!$B$10)-MIN(U356,'Paramètres '!$B$9))+'Paramètres '!D$10*(MIN(U356,'Paramètres '!$B$11)-MIN(U356,'Paramètres '!$B$10))+'Paramètres '!D$11*(MIN(U356,'Paramètres '!$B$12)-MIN(U356,'Paramètres '!$B$11))+'Paramètres '!D$12*(U356-MIN(U356,'Paramètres '!$B$12))),3))*I356/U356))</f>
        <v>0</v>
      </c>
      <c r="N356" s="102">
        <f>IF(V356=0,0,(IF(V356&lt;='Paramètres '!$B$5,0,ROUND(('Paramètres '!E$9*(MIN(V356,'Paramètres '!$B$10)-MIN(V356,'Paramètres '!$B$9))+'Paramètres '!E$10*(MIN(V356,'Paramètres '!$B$11)-MIN(V356,'Paramètres '!$B$10))+'Paramètres '!E$11*(MIN(V356,'Paramètres '!$B$12)-MIN(V356,'Paramètres '!$B$11))+'Paramètres '!E$12*(V356-MIN(V356,'Paramètres '!$B$12))),3))*J356/V356))</f>
        <v>0</v>
      </c>
      <c r="O356" s="102">
        <f>IF(W356=0,0,(IF(W356&lt;='Paramètres '!$B$5,0,ROUND(('Paramètres '!F$9*(MIN(W356,'Paramètres '!$B$10)-MIN(W356,'Paramètres '!$B$9))+'Paramètres '!F$10*(MIN(W356,'Paramètres '!$B$11)-MIN(W356,'Paramètres '!$B$10))+'Paramètres '!F$11*(MIN(W356,'Paramètres '!$B$12)-MIN(W356,'Paramètres '!$B$11))+'Paramètres '!F$12*(W356-MIN(W356,'Paramètres '!$B$12))),3))*K356/W356))</f>
        <v>0</v>
      </c>
      <c r="P356" s="278"/>
      <c r="Q356" s="278"/>
      <c r="R356" s="278"/>
      <c r="S356" s="278"/>
      <c r="T356" s="277">
        <f t="shared" si="811"/>
        <v>0</v>
      </c>
      <c r="U356" s="277">
        <f t="shared" si="811"/>
        <v>0</v>
      </c>
      <c r="V356" s="277">
        <f t="shared" si="811"/>
        <v>0</v>
      </c>
      <c r="W356" s="277">
        <f t="shared" si="811"/>
        <v>0</v>
      </c>
      <c r="X356" s="279">
        <f t="shared" si="812"/>
        <v>0</v>
      </c>
      <c r="Z356" s="52">
        <f t="shared" si="784"/>
        <v>0</v>
      </c>
      <c r="AA356" s="52">
        <f t="shared" si="785"/>
        <v>0</v>
      </c>
      <c r="AB356" s="52">
        <f t="shared" si="786"/>
        <v>0</v>
      </c>
      <c r="AC356" s="52">
        <f t="shared" si="787"/>
        <v>0</v>
      </c>
      <c r="AE356" s="52">
        <f t="shared" si="788"/>
        <v>0</v>
      </c>
      <c r="AF356" s="52">
        <f t="shared" si="789"/>
        <v>0</v>
      </c>
      <c r="AG356" s="52">
        <f t="shared" si="790"/>
        <v>0</v>
      </c>
      <c r="AH356" s="52">
        <f t="shared" si="791"/>
        <v>0</v>
      </c>
      <c r="AJ356" s="52">
        <f t="shared" si="792"/>
        <v>0</v>
      </c>
      <c r="AK356" s="52">
        <f t="shared" si="793"/>
        <v>0</v>
      </c>
      <c r="AL356" s="52">
        <f t="shared" si="794"/>
        <v>0</v>
      </c>
      <c r="AM356" s="52">
        <f t="shared" si="795"/>
        <v>0</v>
      </c>
      <c r="AO356" s="31">
        <v>1</v>
      </c>
    </row>
    <row r="357" spans="2:41" ht="52.2" x14ac:dyDescent="0.35">
      <c r="B357" s="240">
        <v>352</v>
      </c>
      <c r="C357" s="140" t="s">
        <v>826</v>
      </c>
      <c r="D357" s="141" t="s">
        <v>827</v>
      </c>
      <c r="E357" s="142" t="s">
        <v>545</v>
      </c>
      <c r="F357" s="140" t="s">
        <v>77</v>
      </c>
      <c r="G357" s="280">
        <v>36770.802000000003</v>
      </c>
      <c r="H357" s="238"/>
      <c r="I357" s="238"/>
      <c r="J357" s="238"/>
      <c r="K357" s="238"/>
      <c r="L357" s="281"/>
      <c r="M357" s="281"/>
      <c r="N357" s="281"/>
      <c r="O357" s="281"/>
      <c r="P357" s="282"/>
      <c r="Q357" s="282"/>
      <c r="R357" s="282"/>
      <c r="S357" s="282"/>
      <c r="T357" s="283">
        <f t="shared" si="811"/>
        <v>0</v>
      </c>
      <c r="U357" s="283">
        <f t="shared" si="811"/>
        <v>0</v>
      </c>
      <c r="V357" s="170">
        <f t="shared" si="811"/>
        <v>0</v>
      </c>
      <c r="W357" s="283">
        <f t="shared" si="811"/>
        <v>0</v>
      </c>
      <c r="X357" s="145">
        <f t="shared" si="812"/>
        <v>0</v>
      </c>
      <c r="Z357" s="52">
        <f t="shared" si="784"/>
        <v>0</v>
      </c>
      <c r="AA357" s="52">
        <f t="shared" si="785"/>
        <v>0</v>
      </c>
      <c r="AB357" s="52">
        <f t="shared" si="786"/>
        <v>0</v>
      </c>
      <c r="AC357" s="52">
        <f t="shared" si="787"/>
        <v>0</v>
      </c>
      <c r="AE357" s="52">
        <f t="shared" si="788"/>
        <v>0</v>
      </c>
      <c r="AF357" s="52">
        <f t="shared" si="789"/>
        <v>0</v>
      </c>
      <c r="AG357" s="52">
        <f t="shared" si="790"/>
        <v>0</v>
      </c>
      <c r="AH357" s="52">
        <f t="shared" si="791"/>
        <v>0</v>
      </c>
      <c r="AJ357" s="52">
        <f t="shared" si="792"/>
        <v>0</v>
      </c>
      <c r="AK357" s="52">
        <f t="shared" si="793"/>
        <v>0</v>
      </c>
      <c r="AL357" s="52">
        <f t="shared" si="794"/>
        <v>0</v>
      </c>
      <c r="AM357" s="52">
        <f t="shared" si="795"/>
        <v>0</v>
      </c>
      <c r="AO357" s="31">
        <v>1</v>
      </c>
    </row>
    <row r="358" spans="2:41" ht="52.2" x14ac:dyDescent="0.35">
      <c r="B358" s="240">
        <v>353</v>
      </c>
      <c r="C358" s="54" t="s">
        <v>826</v>
      </c>
      <c r="D358" s="50" t="s">
        <v>827</v>
      </c>
      <c r="E358" s="51" t="s">
        <v>545</v>
      </c>
      <c r="F358" s="140" t="s">
        <v>828</v>
      </c>
      <c r="G358" s="280">
        <v>11171.546</v>
      </c>
      <c r="H358" s="226"/>
      <c r="I358" s="226"/>
      <c r="J358" s="226"/>
      <c r="K358" s="226"/>
      <c r="L358" s="271"/>
      <c r="M358" s="271"/>
      <c r="N358" s="271"/>
      <c r="O358" s="271"/>
      <c r="P358" s="227"/>
      <c r="Q358" s="227"/>
      <c r="R358" s="227"/>
      <c r="S358" s="227"/>
      <c r="T358" s="170">
        <f t="shared" si="811"/>
        <v>0</v>
      </c>
      <c r="U358" s="170">
        <f t="shared" si="811"/>
        <v>0</v>
      </c>
      <c r="V358" s="170">
        <f t="shared" si="811"/>
        <v>0</v>
      </c>
      <c r="W358" s="170">
        <f t="shared" si="811"/>
        <v>0</v>
      </c>
      <c r="X358" s="104">
        <f t="shared" si="812"/>
        <v>0</v>
      </c>
      <c r="Z358" s="52">
        <f t="shared" si="784"/>
        <v>0</v>
      </c>
      <c r="AA358" s="52">
        <f t="shared" si="785"/>
        <v>0</v>
      </c>
      <c r="AB358" s="52">
        <f t="shared" si="786"/>
        <v>0</v>
      </c>
      <c r="AC358" s="52">
        <f t="shared" si="787"/>
        <v>0</v>
      </c>
      <c r="AE358" s="52">
        <f t="shared" si="788"/>
        <v>0</v>
      </c>
      <c r="AF358" s="52">
        <f t="shared" si="789"/>
        <v>0</v>
      </c>
      <c r="AG358" s="52">
        <f t="shared" si="790"/>
        <v>0</v>
      </c>
      <c r="AH358" s="52">
        <f t="shared" si="791"/>
        <v>0</v>
      </c>
      <c r="AJ358" s="52">
        <f t="shared" si="792"/>
        <v>0</v>
      </c>
      <c r="AK358" s="52">
        <f t="shared" si="793"/>
        <v>0</v>
      </c>
      <c r="AL358" s="52">
        <f t="shared" si="794"/>
        <v>0</v>
      </c>
      <c r="AM358" s="52">
        <f t="shared" si="795"/>
        <v>0</v>
      </c>
      <c r="AO358" s="31">
        <v>1</v>
      </c>
    </row>
    <row r="359" spans="2:41" ht="52.2" x14ac:dyDescent="0.35">
      <c r="B359" s="240">
        <v>354</v>
      </c>
      <c r="C359" s="54" t="s">
        <v>826</v>
      </c>
      <c r="D359" s="50" t="s">
        <v>827</v>
      </c>
      <c r="E359" s="51" t="s">
        <v>545</v>
      </c>
      <c r="F359" s="140" t="s">
        <v>829</v>
      </c>
      <c r="G359" s="280">
        <v>39267.69</v>
      </c>
      <c r="H359" s="226"/>
      <c r="I359" s="226"/>
      <c r="J359" s="238"/>
      <c r="K359" s="226"/>
      <c r="L359" s="271"/>
      <c r="M359" s="271"/>
      <c r="N359" s="271"/>
      <c r="O359" s="271"/>
      <c r="P359" s="227"/>
      <c r="Q359" s="227"/>
      <c r="R359" s="227"/>
      <c r="S359" s="227"/>
      <c r="T359" s="170">
        <f t="shared" si="811"/>
        <v>0</v>
      </c>
      <c r="U359" s="170">
        <f t="shared" si="811"/>
        <v>0</v>
      </c>
      <c r="V359" s="170">
        <f t="shared" si="811"/>
        <v>0</v>
      </c>
      <c r="W359" s="170">
        <f t="shared" si="811"/>
        <v>0</v>
      </c>
      <c r="X359" s="104">
        <f t="shared" si="812"/>
        <v>0</v>
      </c>
      <c r="Z359" s="52">
        <f t="shared" si="784"/>
        <v>0</v>
      </c>
      <c r="AA359" s="52">
        <f t="shared" si="785"/>
        <v>0</v>
      </c>
      <c r="AB359" s="52">
        <f t="shared" si="786"/>
        <v>0</v>
      </c>
      <c r="AC359" s="52">
        <f t="shared" si="787"/>
        <v>0</v>
      </c>
      <c r="AE359" s="52">
        <f t="shared" si="788"/>
        <v>0</v>
      </c>
      <c r="AF359" s="52">
        <f t="shared" si="789"/>
        <v>0</v>
      </c>
      <c r="AG359" s="52">
        <f t="shared" si="790"/>
        <v>0</v>
      </c>
      <c r="AH359" s="52">
        <f t="shared" si="791"/>
        <v>0</v>
      </c>
      <c r="AJ359" s="52">
        <f t="shared" si="792"/>
        <v>0</v>
      </c>
      <c r="AK359" s="52">
        <f t="shared" si="793"/>
        <v>0</v>
      </c>
      <c r="AL359" s="52">
        <f t="shared" si="794"/>
        <v>0</v>
      </c>
      <c r="AM359" s="52">
        <f t="shared" si="795"/>
        <v>0</v>
      </c>
      <c r="AO359" s="31">
        <v>1</v>
      </c>
    </row>
    <row r="360" spans="2:41" ht="20.399999999999999" x14ac:dyDescent="0.35">
      <c r="B360" s="240">
        <v>355</v>
      </c>
      <c r="C360" s="265"/>
      <c r="D360" s="266"/>
      <c r="E360" s="267"/>
      <c r="F360" s="265"/>
      <c r="H360" s="226">
        <v>0</v>
      </c>
      <c r="I360" s="226">
        <v>0</v>
      </c>
      <c r="J360" s="226">
        <v>0</v>
      </c>
      <c r="K360" s="226">
        <v>0</v>
      </c>
      <c r="L360" s="170"/>
      <c r="M360" s="170"/>
      <c r="N360" s="170"/>
      <c r="O360" s="170"/>
      <c r="P360" s="227"/>
      <c r="Q360" s="227"/>
      <c r="R360" s="227"/>
      <c r="S360" s="227"/>
      <c r="T360" s="170">
        <f t="shared" si="811"/>
        <v>0</v>
      </c>
      <c r="U360" s="170">
        <f t="shared" si="811"/>
        <v>0</v>
      </c>
      <c r="V360" s="170">
        <f t="shared" si="811"/>
        <v>0</v>
      </c>
      <c r="W360" s="170">
        <f t="shared" si="811"/>
        <v>0</v>
      </c>
      <c r="X360" s="104">
        <f t="shared" si="812"/>
        <v>0</v>
      </c>
      <c r="Z360" s="52">
        <f t="shared" si="784"/>
        <v>0</v>
      </c>
      <c r="AA360" s="52">
        <f t="shared" si="785"/>
        <v>0</v>
      </c>
      <c r="AB360" s="52">
        <f t="shared" si="786"/>
        <v>0</v>
      </c>
      <c r="AC360" s="52">
        <f t="shared" si="787"/>
        <v>0</v>
      </c>
      <c r="AE360" s="52">
        <f t="shared" si="788"/>
        <v>0</v>
      </c>
      <c r="AF360" s="52">
        <f t="shared" si="789"/>
        <v>0</v>
      </c>
      <c r="AG360" s="52">
        <f t="shared" si="790"/>
        <v>0</v>
      </c>
      <c r="AH360" s="52">
        <f t="shared" si="791"/>
        <v>0</v>
      </c>
      <c r="AJ360" s="52">
        <f t="shared" si="792"/>
        <v>0</v>
      </c>
      <c r="AK360" s="52">
        <f t="shared" si="793"/>
        <v>0</v>
      </c>
      <c r="AL360" s="52">
        <f t="shared" si="794"/>
        <v>0</v>
      </c>
      <c r="AM360" s="52">
        <f t="shared" si="795"/>
        <v>0</v>
      </c>
      <c r="AO360" s="31">
        <v>0</v>
      </c>
    </row>
    <row r="361" spans="2:41" ht="20.399999999999999" x14ac:dyDescent="0.35">
      <c r="B361" s="240">
        <v>356</v>
      </c>
      <c r="C361" s="265"/>
      <c r="D361" s="266"/>
      <c r="E361" s="267"/>
      <c r="F361" s="265"/>
      <c r="H361" s="226">
        <v>0</v>
      </c>
      <c r="I361" s="226">
        <v>0</v>
      </c>
      <c r="J361" s="226">
        <v>0</v>
      </c>
      <c r="K361" s="226">
        <v>0</v>
      </c>
      <c r="L361" s="170"/>
      <c r="M361" s="170"/>
      <c r="N361" s="170"/>
      <c r="O361" s="170"/>
      <c r="P361" s="227"/>
      <c r="Q361" s="227"/>
      <c r="R361" s="227"/>
      <c r="S361" s="227"/>
      <c r="T361" s="170">
        <f t="shared" si="811"/>
        <v>0</v>
      </c>
      <c r="U361" s="170">
        <f>ROUND(Q361+I361,3)</f>
        <v>0</v>
      </c>
      <c r="V361" s="170">
        <f t="shared" si="811"/>
        <v>0</v>
      </c>
      <c r="W361" s="170">
        <f t="shared" si="811"/>
        <v>0</v>
      </c>
      <c r="X361" s="104">
        <f t="shared" si="812"/>
        <v>0</v>
      </c>
      <c r="Z361" s="52">
        <f t="shared" si="784"/>
        <v>0</v>
      </c>
      <c r="AA361" s="52">
        <f>IF(AND(I361&gt;0,Q361=0),M361,0)</f>
        <v>0</v>
      </c>
      <c r="AB361" s="52">
        <f t="shared" si="786"/>
        <v>0</v>
      </c>
      <c r="AC361" s="52">
        <f t="shared" si="787"/>
        <v>0</v>
      </c>
      <c r="AE361" s="52">
        <f t="shared" si="788"/>
        <v>0</v>
      </c>
      <c r="AF361" s="52">
        <f>IF(AND(I361&gt;0,Q361&gt;0),M361,0)</f>
        <v>0</v>
      </c>
      <c r="AG361" s="52">
        <f t="shared" si="790"/>
        <v>0</v>
      </c>
      <c r="AH361" s="52">
        <f t="shared" si="791"/>
        <v>0</v>
      </c>
      <c r="AJ361" s="52">
        <f t="shared" si="792"/>
        <v>0</v>
      </c>
      <c r="AK361" s="52">
        <f t="shared" si="793"/>
        <v>0</v>
      </c>
      <c r="AL361" s="52">
        <f t="shared" si="794"/>
        <v>0</v>
      </c>
      <c r="AM361" s="52">
        <f t="shared" si="795"/>
        <v>0</v>
      </c>
      <c r="AO361" s="31">
        <v>0</v>
      </c>
    </row>
    <row r="362" spans="2:41" ht="21" thickBot="1" x14ac:dyDescent="0.4">
      <c r="B362" s="240">
        <v>357</v>
      </c>
      <c r="C362" s="208" t="s">
        <v>830</v>
      </c>
      <c r="D362" s="219"/>
      <c r="E362" s="219"/>
      <c r="F362" s="220"/>
      <c r="H362" s="221">
        <f>SUM(H357:H361)</f>
        <v>0</v>
      </c>
      <c r="I362" s="221">
        <f t="shared" ref="I362:K362" si="813">SUM(I357:I361)</f>
        <v>0</v>
      </c>
      <c r="J362" s="221">
        <f t="shared" si="813"/>
        <v>0</v>
      </c>
      <c r="K362" s="221">
        <f t="shared" si="813"/>
        <v>0</v>
      </c>
      <c r="L362" s="213">
        <f>IF(T362=0,0,(IF(T362&lt;='Paramètres '!$B$5,0,ROUND(('Paramètres '!C$9*(MIN(T362,'Paramètres '!$B$10)-MIN(T362,'Paramètres '!$B$9))+'Paramètres '!C$10*(MIN(T362,'Paramètres '!$B$11)-MIN(T362,'Paramètres '!$B$10))+'Paramètres '!C$11*(MIN(T362,'Paramètres '!$B$12)-MIN(T362,'Paramètres '!$B$11))+'Paramètres '!C$12*(T362-MIN(T362,'Paramètres '!$B$12))),3))*H362/T362))</f>
        <v>0</v>
      </c>
      <c r="M362" s="213">
        <f>IF(U362=0,0,(IF(U362&lt;='Paramètres '!$B$5,0,ROUND(('Paramètres '!D$9*(MIN(U362,'Paramètres '!$B$10)-MIN(U362,'Paramètres '!$B$9))+'Paramètres '!D$10*(MIN(U362,'Paramètres '!$B$11)-MIN(U362,'Paramètres '!$B$10))+'Paramètres '!D$11*(MIN(U362,'Paramètres '!$B$12)-MIN(U362,'Paramètres '!$B$11))+'Paramètres '!D$12*(U362-MIN(U362,'Paramètres '!$B$12))),3))*I362/U362))</f>
        <v>0</v>
      </c>
      <c r="N362" s="213">
        <f>IF(V362=0,0,(IF(V362&lt;='Paramètres '!$B$5,0,ROUND(('Paramètres '!E$9*(MIN(V362,'Paramètres '!$B$10)-MIN(V362,'Paramètres '!$B$9))+'Paramètres '!E$10*(MIN(V362,'Paramètres '!$B$11)-MIN(V362,'Paramètres '!$B$10))+'Paramètres '!E$11*(MIN(V362,'Paramètres '!$B$12)-MIN(V362,'Paramètres '!$B$11))+'Paramètres '!E$12*(V362-MIN(V362,'Paramètres '!$B$12))),3))*J362/V362))</f>
        <v>0</v>
      </c>
      <c r="O362" s="213">
        <f>IF(W362=0,0,(IF(W362&lt;='Paramètres '!$B$5,0,ROUND(('Paramètres '!F$9*(MIN(W362,'Paramètres '!$B$10)-MIN(W362,'Paramètres '!$B$9))+'Paramètres '!F$10*(MIN(W362,'Paramètres '!$B$11)-MIN(W362,'Paramètres '!$B$10))+'Paramètres '!F$11*(MIN(W362,'Paramètres '!$B$12)-MIN(W362,'Paramètres '!$B$11))+'Paramètres '!F$12*(W362-MIN(W362,'Paramètres '!$B$12))),3))*K362/W362))</f>
        <v>0</v>
      </c>
      <c r="P362" s="221">
        <f>SUM(P357:P361)</f>
        <v>0</v>
      </c>
      <c r="Q362" s="221">
        <f t="shared" ref="Q362" si="814">SUM(Q357:Q361)</f>
        <v>0</v>
      </c>
      <c r="R362" s="221">
        <f t="shared" ref="R362" si="815">SUM(R357:R361)</f>
        <v>0</v>
      </c>
      <c r="S362" s="221">
        <f t="shared" ref="S362" si="816">SUM(S357:S361)</f>
        <v>0</v>
      </c>
      <c r="T362" s="216">
        <f t="shared" si="811"/>
        <v>0</v>
      </c>
      <c r="U362" s="216">
        <f t="shared" si="811"/>
        <v>0</v>
      </c>
      <c r="V362" s="216">
        <f t="shared" si="811"/>
        <v>0</v>
      </c>
      <c r="W362" s="216">
        <f t="shared" si="811"/>
        <v>0</v>
      </c>
      <c r="X362" s="214">
        <f t="shared" si="812"/>
        <v>0</v>
      </c>
      <c r="Z362" s="52">
        <f t="shared" si="784"/>
        <v>0</v>
      </c>
      <c r="AA362" s="52">
        <f t="shared" si="784"/>
        <v>0</v>
      </c>
      <c r="AB362" s="52">
        <f t="shared" si="786"/>
        <v>0</v>
      </c>
      <c r="AC362" s="52">
        <f t="shared" si="787"/>
        <v>0</v>
      </c>
      <c r="AE362" s="52">
        <f t="shared" si="788"/>
        <v>0</v>
      </c>
      <c r="AF362" s="52">
        <f t="shared" si="788"/>
        <v>0</v>
      </c>
      <c r="AG362" s="52">
        <f t="shared" si="790"/>
        <v>0</v>
      </c>
      <c r="AH362" s="52">
        <f t="shared" si="791"/>
        <v>0</v>
      </c>
      <c r="AJ362" s="52">
        <f t="shared" si="792"/>
        <v>0</v>
      </c>
      <c r="AK362" s="52">
        <f t="shared" si="793"/>
        <v>0</v>
      </c>
      <c r="AL362" s="52">
        <f t="shared" si="794"/>
        <v>0</v>
      </c>
      <c r="AM362" s="52">
        <f t="shared" si="795"/>
        <v>0</v>
      </c>
      <c r="AO362" s="31">
        <v>1</v>
      </c>
    </row>
    <row r="363" spans="2:41" ht="69.599999999999994" x14ac:dyDescent="0.35">
      <c r="B363" s="223">
        <v>358</v>
      </c>
      <c r="C363" s="54" t="s">
        <v>831</v>
      </c>
      <c r="D363" s="50" t="s">
        <v>832</v>
      </c>
      <c r="E363" s="51" t="s">
        <v>167</v>
      </c>
      <c r="F363" s="140" t="s">
        <v>833</v>
      </c>
      <c r="H363" s="226"/>
      <c r="I363" s="226"/>
      <c r="J363" s="226"/>
      <c r="K363" s="226"/>
      <c r="L363" s="102">
        <f>IF(T363=0,0,(IF(T363&lt;='Paramètres '!$B$5,0,ROUND(('Paramètres '!C$9*(MIN(T363,'Paramètres '!$B$10)-MIN(T363,'Paramètres '!$B$9))+'Paramètres '!C$10*(MIN(T363,'Paramètres '!$B$11)-MIN(T363,'Paramètres '!$B$10))+'Paramètres '!C$11*(MIN(T363,'Paramètres '!$B$12)-MIN(T363,'Paramètres '!$B$11))+'Paramètres '!C$12*(T363-MIN(T363,'Paramètres '!$B$12))),3))*H363/T363))</f>
        <v>0</v>
      </c>
      <c r="M363" s="102">
        <f>IF(U363=0,0,(IF(U363&lt;='Paramètres '!$B$5,0,ROUND(('Paramètres '!D$9*(MIN(U363,'Paramètres '!$B$10)-MIN(U363,'Paramètres '!$B$9))+'Paramètres '!D$10*(MIN(U363,'Paramètres '!$B$11)-MIN(U363,'Paramètres '!$B$10))+'Paramètres '!D$11*(MIN(U363,'Paramètres '!$B$12)-MIN(U363,'Paramètres '!$B$11))+'Paramètres '!D$12*(U363-MIN(U363,'Paramètres '!$B$12))),3))*I363/U363))</f>
        <v>0</v>
      </c>
      <c r="N363" s="102">
        <f>IF(V363=0,0,(IF(V363&lt;='Paramètres '!$B$5,0,ROUND(('Paramètres '!E$9*(MIN(V363,'Paramètres '!$B$10)-MIN(V363,'Paramètres '!$B$9))+'Paramètres '!E$10*(MIN(V363,'Paramètres '!$B$11)-MIN(V363,'Paramètres '!$B$10))+'Paramètres '!E$11*(MIN(V363,'Paramètres '!$B$12)-MIN(V363,'Paramètres '!$B$11))+'Paramètres '!E$12*(V363-MIN(V363,'Paramètres '!$B$12))),3))*J363/V363))</f>
        <v>0</v>
      </c>
      <c r="O363" s="102">
        <f>IF(W363=0,0,(IF(W363&lt;='Paramètres '!$B$5,0,ROUND(('Paramètres '!F$9*(MIN(W363,'Paramètres '!$B$10)-MIN(W363,'Paramètres '!$B$9))+'Paramètres '!F$10*(MIN(W363,'Paramètres '!$B$11)-MIN(W363,'Paramètres '!$B$10))+'Paramètres '!F$11*(MIN(W363,'Paramètres '!$B$12)-MIN(W363,'Paramètres '!$B$11))+'Paramètres '!F$12*(W363-MIN(W363,'Paramètres '!$B$12))),3))*K363/W363))</f>
        <v>0</v>
      </c>
      <c r="P363" s="227"/>
      <c r="Q363" s="227"/>
      <c r="R363" s="227"/>
      <c r="S363" s="227"/>
      <c r="T363" s="170">
        <f t="shared" si="811"/>
        <v>0</v>
      </c>
      <c r="U363" s="170">
        <f t="shared" si="811"/>
        <v>0</v>
      </c>
      <c r="V363" s="170">
        <f t="shared" si="811"/>
        <v>0</v>
      </c>
      <c r="W363" s="170">
        <f t="shared" si="811"/>
        <v>0</v>
      </c>
      <c r="X363" s="104">
        <f t="shared" si="812"/>
        <v>0</v>
      </c>
      <c r="Z363" s="52">
        <f t="shared" ref="Z363:AA363" si="817">IF(AND(H363&gt;0,P363=0),L363,0)</f>
        <v>0</v>
      </c>
      <c r="AA363" s="52">
        <f t="shared" si="817"/>
        <v>0</v>
      </c>
      <c r="AB363" s="52">
        <f t="shared" si="786"/>
        <v>0</v>
      </c>
      <c r="AC363" s="52">
        <f t="shared" si="787"/>
        <v>0</v>
      </c>
      <c r="AE363" s="52">
        <f t="shared" ref="AE363:AF363" si="818">IF(AND(H363&gt;0,P363&gt;0),L363,0)</f>
        <v>0</v>
      </c>
      <c r="AF363" s="52">
        <f t="shared" si="818"/>
        <v>0</v>
      </c>
      <c r="AG363" s="52">
        <f t="shared" si="790"/>
        <v>0</v>
      </c>
      <c r="AH363" s="52">
        <f t="shared" si="791"/>
        <v>0</v>
      </c>
      <c r="AJ363" s="52">
        <f t="shared" si="792"/>
        <v>0</v>
      </c>
      <c r="AK363" s="52">
        <f t="shared" si="793"/>
        <v>0</v>
      </c>
      <c r="AL363" s="52">
        <f t="shared" si="794"/>
        <v>0</v>
      </c>
      <c r="AM363" s="52">
        <f t="shared" si="795"/>
        <v>0</v>
      </c>
      <c r="AO363" s="31">
        <v>1</v>
      </c>
    </row>
    <row r="364" spans="2:41" ht="69.599999999999994" x14ac:dyDescent="0.35">
      <c r="B364" s="223">
        <v>359</v>
      </c>
      <c r="C364" s="54" t="s">
        <v>837</v>
      </c>
      <c r="D364" s="50" t="s">
        <v>838</v>
      </c>
      <c r="E364" s="51" t="s">
        <v>298</v>
      </c>
      <c r="F364" s="54" t="s">
        <v>839</v>
      </c>
      <c r="H364" s="226"/>
      <c r="I364" s="226"/>
      <c r="J364" s="226"/>
      <c r="K364" s="226"/>
      <c r="L364" s="102">
        <f>IF(T364=0,0,(IF(T364&lt;='Paramètres '!$B$5,0,ROUND(('Paramètres '!C$9*(MIN(T364,'Paramètres '!$B$10)-MIN(T364,'Paramètres '!$B$9))+'Paramètres '!C$10*(MIN(T364,'Paramètres '!$B$11)-MIN(T364,'Paramètres '!$B$10))+'Paramètres '!C$11*(MIN(T364,'Paramètres '!$B$12)-MIN(T364,'Paramètres '!$B$11))+'Paramètres '!C$12*(T364-MIN(T364,'Paramètres '!$B$12))),3))*H364/T364))</f>
        <v>0</v>
      </c>
      <c r="M364" s="102">
        <f>IF(U364=0,0,(IF(U364&lt;='Paramètres '!$B$5,0,ROUND(('Paramètres '!D$9*(MIN(U364,'Paramètres '!$B$10)-MIN(U364,'Paramètres '!$B$9))+'Paramètres '!D$10*(MIN(U364,'Paramètres '!$B$11)-MIN(U364,'Paramètres '!$B$10))+'Paramètres '!D$11*(MIN(U364,'Paramètres '!$B$12)-MIN(U364,'Paramètres '!$B$11))+'Paramètres '!D$12*(U364-MIN(U364,'Paramètres '!$B$12))),3))*I364/U364))</f>
        <v>0</v>
      </c>
      <c r="N364" s="102">
        <f>IF(V364=0,0,(IF(V364&lt;='Paramètres '!$B$5,0,ROUND(('Paramètres '!E$9*(MIN(V364,'Paramètres '!$B$10)-MIN(V364,'Paramètres '!$B$9))+'Paramètres '!E$10*(MIN(V364,'Paramètres '!$B$11)-MIN(V364,'Paramètres '!$B$10))+'Paramètres '!E$11*(MIN(V364,'Paramètres '!$B$12)-MIN(V364,'Paramètres '!$B$11))+'Paramètres '!E$12*(V364-MIN(V364,'Paramètres '!$B$12))),3))*J364/V364))</f>
        <v>0</v>
      </c>
      <c r="O364" s="102">
        <f>IF(W364=0,0,(IF(W364&lt;='Paramètres '!$B$5,0,ROUND(('Paramètres '!F$9*(MIN(W364,'Paramètres '!$B$10)-MIN(W364,'Paramètres '!$B$9))+'Paramètres '!F$10*(MIN(W364,'Paramètres '!$B$11)-MIN(W364,'Paramètres '!$B$10))+'Paramètres '!F$11*(MIN(W364,'Paramètres '!$B$12)-MIN(W364,'Paramètres '!$B$11))+'Paramètres '!F$12*(W364-MIN(W364,'Paramètres '!$B$12))),3))*K364/W364))</f>
        <v>0</v>
      </c>
      <c r="P364" s="227"/>
      <c r="Q364" s="227"/>
      <c r="R364" s="227"/>
      <c r="S364" s="227"/>
      <c r="T364" s="170">
        <f t="shared" ref="T364:T369" si="819">ROUND(P364+H364,3)</f>
        <v>0</v>
      </c>
      <c r="U364" s="170">
        <f t="shared" ref="U364:U369" si="820">ROUND(Q364+I364,3)</f>
        <v>0</v>
      </c>
      <c r="V364" s="170">
        <f t="shared" ref="V364:V369" si="821">ROUND(R364+J364,3)</f>
        <v>0</v>
      </c>
      <c r="W364" s="170">
        <f t="shared" ref="W364:W369" si="822">ROUND(S364+K364,3)</f>
        <v>0</v>
      </c>
      <c r="X364" s="104">
        <f t="shared" si="812"/>
        <v>0</v>
      </c>
      <c r="Z364" s="52">
        <f t="shared" ref="Z364:Z369" si="823">IF(AND(H364&gt;0,P364=0),L364,0)</f>
        <v>0</v>
      </c>
      <c r="AA364" s="52">
        <f t="shared" ref="AA364:AA369" si="824">IF(AND(I364&gt;0,Q364=0),M364,0)</f>
        <v>0</v>
      </c>
      <c r="AB364" s="52">
        <f t="shared" ref="AB364:AB369" si="825">IF(AND(J364&gt;0,R364=0),N364,0)</f>
        <v>0</v>
      </c>
      <c r="AC364" s="52">
        <f t="shared" ref="AC364:AC369" si="826">IF(AND(K364&gt;0,S364=0),O364,0)</f>
        <v>0</v>
      </c>
      <c r="AE364" s="52">
        <f t="shared" ref="AE364:AE369" si="827">IF(AND(H364&gt;0,P364&gt;0),L364,0)</f>
        <v>0</v>
      </c>
      <c r="AF364" s="52">
        <f t="shared" ref="AF364:AF369" si="828">IF(AND(I364&gt;0,Q364&gt;0),M364,0)</f>
        <v>0</v>
      </c>
      <c r="AG364" s="52">
        <f t="shared" ref="AG364:AG369" si="829">IF(AND(J364&gt;0,R364&gt;0),N364,0)</f>
        <v>0</v>
      </c>
      <c r="AH364" s="52">
        <f t="shared" ref="AH364:AH369" si="830">IF(AND(K364&gt;0,S364&gt;0),O364,0)</f>
        <v>0</v>
      </c>
      <c r="AJ364" s="52">
        <f t="shared" ref="AJ364:AJ369" si="831">Z364+AE364</f>
        <v>0</v>
      </c>
      <c r="AK364" s="52">
        <f t="shared" ref="AK364:AK369" si="832">AA364+AF364</f>
        <v>0</v>
      </c>
      <c r="AL364" s="52">
        <f t="shared" ref="AL364:AL369" si="833">AB364+AG364</f>
        <v>0</v>
      </c>
      <c r="AM364" s="52">
        <f t="shared" ref="AM364:AM369" si="834">AC364+AH364</f>
        <v>0</v>
      </c>
      <c r="AO364" s="31">
        <v>1</v>
      </c>
    </row>
    <row r="365" spans="2:41" ht="52.2" x14ac:dyDescent="0.35">
      <c r="B365" s="223">
        <v>360</v>
      </c>
      <c r="C365" s="54" t="s">
        <v>896</v>
      </c>
      <c r="D365" s="50" t="s">
        <v>897</v>
      </c>
      <c r="E365" s="51" t="s">
        <v>298</v>
      </c>
      <c r="F365" s="140" t="s">
        <v>904</v>
      </c>
      <c r="H365" s="226"/>
      <c r="I365" s="226"/>
      <c r="J365" s="226"/>
      <c r="K365" s="226"/>
      <c r="L365" s="102">
        <f>IF(T365=0,0,(IF(T365&lt;='Paramètres '!$B$5,0,ROUND(('Paramètres '!C$9*(MIN(T365,'Paramètres '!$B$10)-MIN(T365,'Paramètres '!$B$9))+'Paramètres '!C$10*(MIN(T365,'Paramètres '!$B$11)-MIN(T365,'Paramètres '!$B$10))+'Paramètres '!C$11*(MIN(T365,'Paramètres '!$B$12)-MIN(T365,'Paramètres '!$B$11))+'Paramètres '!C$12*(T365-MIN(T365,'Paramètres '!$B$12))),3))*H365/T365))</f>
        <v>0</v>
      </c>
      <c r="M365" s="102">
        <f>IF(U365=0,0,(IF(U365&lt;='Paramètres '!$B$5,0,ROUND(('Paramètres '!D$9*(MIN(U365,'Paramètres '!$B$10)-MIN(U365,'Paramètres '!$B$9))+'Paramètres '!D$10*(MIN(U365,'Paramètres '!$B$11)-MIN(U365,'Paramètres '!$B$10))+'Paramètres '!D$11*(MIN(U365,'Paramètres '!$B$12)-MIN(U365,'Paramètres '!$B$11))+'Paramètres '!D$12*(U365-MIN(U365,'Paramètres '!$B$12))),3))*I365/U365))</f>
        <v>0</v>
      </c>
      <c r="N365" s="102">
        <f>IF(V365=0,0,(IF(V365&lt;='Paramètres '!$B$5,0,ROUND(('Paramètres '!E$9*(MIN(V365,'Paramètres '!$B$10)-MIN(V365,'Paramètres '!$B$9))+'Paramètres '!E$10*(MIN(V365,'Paramètres '!$B$11)-MIN(V365,'Paramètres '!$B$10))+'Paramètres '!E$11*(MIN(V365,'Paramètres '!$B$12)-MIN(V365,'Paramètres '!$B$11))+'Paramètres '!E$12*(V365-MIN(V365,'Paramètres '!$B$12))),3))*J365/V365))</f>
        <v>0</v>
      </c>
      <c r="O365" s="102">
        <f>IF(W365=0,0,(IF(W365&lt;='Paramètres '!$B$5,0,ROUND(('Paramètres '!F$9*(MIN(W365,'Paramètres '!$B$10)-MIN(W365,'Paramètres '!$B$9))+'Paramètres '!F$10*(MIN(W365,'Paramètres '!$B$11)-MIN(W365,'Paramètres '!$B$10))+'Paramètres '!F$11*(MIN(W365,'Paramètres '!$B$12)-MIN(W365,'Paramètres '!$B$11))+'Paramètres '!F$12*(W365-MIN(W365,'Paramètres '!$B$12))),3))*K365/W365))</f>
        <v>0</v>
      </c>
      <c r="P365" s="227"/>
      <c r="Q365" s="227"/>
      <c r="R365" s="227"/>
      <c r="S365" s="227"/>
      <c r="T365" s="170">
        <f t="shared" si="819"/>
        <v>0</v>
      </c>
      <c r="U365" s="170">
        <f t="shared" si="820"/>
        <v>0</v>
      </c>
      <c r="V365" s="170">
        <f t="shared" si="821"/>
        <v>0</v>
      </c>
      <c r="W365" s="170">
        <f t="shared" si="822"/>
        <v>0</v>
      </c>
      <c r="X365" s="104">
        <f t="shared" si="812"/>
        <v>0</v>
      </c>
      <c r="Z365" s="52">
        <f t="shared" si="823"/>
        <v>0</v>
      </c>
      <c r="AA365" s="52">
        <f t="shared" si="824"/>
        <v>0</v>
      </c>
      <c r="AB365" s="52">
        <f t="shared" si="825"/>
        <v>0</v>
      </c>
      <c r="AC365" s="52">
        <f t="shared" si="826"/>
        <v>0</v>
      </c>
      <c r="AE365" s="52">
        <f t="shared" si="827"/>
        <v>0</v>
      </c>
      <c r="AF365" s="52">
        <f t="shared" si="828"/>
        <v>0</v>
      </c>
      <c r="AG365" s="52">
        <f t="shared" si="829"/>
        <v>0</v>
      </c>
      <c r="AH365" s="52">
        <f t="shared" si="830"/>
        <v>0</v>
      </c>
      <c r="AJ365" s="52">
        <f t="shared" si="831"/>
        <v>0</v>
      </c>
      <c r="AK365" s="52">
        <f t="shared" si="832"/>
        <v>0</v>
      </c>
      <c r="AL365" s="52">
        <f t="shared" si="833"/>
        <v>0</v>
      </c>
      <c r="AM365" s="52">
        <f t="shared" si="834"/>
        <v>0</v>
      </c>
      <c r="AO365" s="31">
        <v>1</v>
      </c>
    </row>
    <row r="366" spans="2:41" ht="52.2" x14ac:dyDescent="0.35">
      <c r="B366" s="223">
        <v>361</v>
      </c>
      <c r="C366" s="54" t="s">
        <v>898</v>
      </c>
      <c r="D366" s="50" t="s">
        <v>899</v>
      </c>
      <c r="E366" s="51" t="s">
        <v>298</v>
      </c>
      <c r="F366" s="140" t="s">
        <v>905</v>
      </c>
      <c r="H366" s="226"/>
      <c r="I366" s="226"/>
      <c r="J366" s="226"/>
      <c r="K366" s="226"/>
      <c r="L366" s="102">
        <f>IF(T366=0,0,(IF(T366&lt;='Paramètres '!$B$5,0,ROUND(('Paramètres '!C$9*(MIN(T366,'Paramètres '!$B$10)-MIN(T366,'Paramètres '!$B$9))+'Paramètres '!C$10*(MIN(T366,'Paramètres '!$B$11)-MIN(T366,'Paramètres '!$B$10))+'Paramètres '!C$11*(MIN(T366,'Paramètres '!$B$12)-MIN(T366,'Paramètres '!$B$11))+'Paramètres '!C$12*(T366-MIN(T366,'Paramètres '!$B$12))),3))*H366/T366))</f>
        <v>0</v>
      </c>
      <c r="M366" s="102">
        <f>IF(U366=0,0,(IF(U366&lt;='Paramètres '!$B$5,0,ROUND(('Paramètres '!D$9*(MIN(U366,'Paramètres '!$B$10)-MIN(U366,'Paramètres '!$B$9))+'Paramètres '!D$10*(MIN(U366,'Paramètres '!$B$11)-MIN(U366,'Paramètres '!$B$10))+'Paramètres '!D$11*(MIN(U366,'Paramètres '!$B$12)-MIN(U366,'Paramètres '!$B$11))+'Paramètres '!D$12*(U366-MIN(U366,'Paramètres '!$B$12))),3))*I366/U366))</f>
        <v>0</v>
      </c>
      <c r="N366" s="102">
        <f>IF(V366=0,0,(IF(V366&lt;='Paramètres '!$B$5,0,ROUND(('Paramètres '!E$9*(MIN(V366,'Paramètres '!$B$10)-MIN(V366,'Paramètres '!$B$9))+'Paramètres '!E$10*(MIN(V366,'Paramètres '!$B$11)-MIN(V366,'Paramètres '!$B$10))+'Paramètres '!E$11*(MIN(V366,'Paramètres '!$B$12)-MIN(V366,'Paramètres '!$B$11))+'Paramètres '!E$12*(V366-MIN(V366,'Paramètres '!$B$12))),3))*J366/V366))</f>
        <v>0</v>
      </c>
      <c r="O366" s="102">
        <f>IF(W366=0,0,(IF(W366&lt;='Paramètres '!$B$5,0,ROUND(('Paramètres '!F$9*(MIN(W366,'Paramètres '!$B$10)-MIN(W366,'Paramètres '!$B$9))+'Paramètres '!F$10*(MIN(W366,'Paramètres '!$B$11)-MIN(W366,'Paramètres '!$B$10))+'Paramètres '!F$11*(MIN(W366,'Paramètres '!$B$12)-MIN(W366,'Paramètres '!$B$11))+'Paramètres '!F$12*(W366-MIN(W366,'Paramètres '!$B$12))),3))*K366/W366))</f>
        <v>0</v>
      </c>
      <c r="P366" s="227"/>
      <c r="Q366" s="227"/>
      <c r="R366" s="227"/>
      <c r="S366" s="227"/>
      <c r="T366" s="170">
        <f t="shared" si="819"/>
        <v>0</v>
      </c>
      <c r="U366" s="170">
        <f t="shared" si="820"/>
        <v>0</v>
      </c>
      <c r="V366" s="170">
        <f t="shared" si="821"/>
        <v>0</v>
      </c>
      <c r="W366" s="170">
        <f t="shared" si="822"/>
        <v>0</v>
      </c>
      <c r="X366" s="104">
        <f t="shared" si="812"/>
        <v>0</v>
      </c>
      <c r="Z366" s="52">
        <f t="shared" si="823"/>
        <v>0</v>
      </c>
      <c r="AA366" s="52">
        <f t="shared" si="824"/>
        <v>0</v>
      </c>
      <c r="AB366" s="52">
        <f t="shared" si="825"/>
        <v>0</v>
      </c>
      <c r="AC366" s="52">
        <f t="shared" si="826"/>
        <v>0</v>
      </c>
      <c r="AE366" s="52">
        <f t="shared" si="827"/>
        <v>0</v>
      </c>
      <c r="AF366" s="52">
        <f t="shared" si="828"/>
        <v>0</v>
      </c>
      <c r="AG366" s="52">
        <f t="shared" si="829"/>
        <v>0</v>
      </c>
      <c r="AH366" s="52">
        <f t="shared" si="830"/>
        <v>0</v>
      </c>
      <c r="AJ366" s="52">
        <f t="shared" si="831"/>
        <v>0</v>
      </c>
      <c r="AK366" s="52">
        <f t="shared" si="832"/>
        <v>0</v>
      </c>
      <c r="AL366" s="52">
        <f t="shared" si="833"/>
        <v>0</v>
      </c>
      <c r="AM366" s="52">
        <f t="shared" si="834"/>
        <v>0</v>
      </c>
      <c r="AO366" s="31">
        <v>1</v>
      </c>
    </row>
    <row r="367" spans="2:41" ht="87" x14ac:dyDescent="0.35">
      <c r="B367" s="223">
        <v>362</v>
      </c>
      <c r="C367" s="54" t="s">
        <v>900</v>
      </c>
      <c r="D367" s="50" t="s">
        <v>901</v>
      </c>
      <c r="E367" s="51" t="s">
        <v>189</v>
      </c>
      <c r="F367" s="140" t="s">
        <v>906</v>
      </c>
      <c r="H367" s="226"/>
      <c r="I367" s="226"/>
      <c r="J367" s="226"/>
      <c r="K367" s="226"/>
      <c r="L367" s="102">
        <f>IF(T367=0,0,(IF(T367&lt;='Paramètres '!$B$5,0,ROUND(('Paramètres '!C$9*(MIN(T367,'Paramètres '!$B$10)-MIN(T367,'Paramètres '!$B$9))+'Paramètres '!C$10*(MIN(T367,'Paramètres '!$B$11)-MIN(T367,'Paramètres '!$B$10))+'Paramètres '!C$11*(MIN(T367,'Paramètres '!$B$12)-MIN(T367,'Paramètres '!$B$11))+'Paramètres '!C$12*(T367-MIN(T367,'Paramètres '!$B$12))),3))*H367/T367))</f>
        <v>0</v>
      </c>
      <c r="M367" s="102">
        <f>IF(U367=0,0,(IF(U367&lt;='Paramètres '!$B$5,0,ROUND(('Paramètres '!D$9*(MIN(U367,'Paramètres '!$B$10)-MIN(U367,'Paramètres '!$B$9))+'Paramètres '!D$10*(MIN(U367,'Paramètres '!$B$11)-MIN(U367,'Paramètres '!$B$10))+'Paramètres '!D$11*(MIN(U367,'Paramètres '!$B$12)-MIN(U367,'Paramètres '!$B$11))+'Paramètres '!D$12*(U367-MIN(U367,'Paramètres '!$B$12))),3))*I367/U367))</f>
        <v>0</v>
      </c>
      <c r="N367" s="102">
        <f>IF(V367=0,0,(IF(V367&lt;='Paramètres '!$B$5,0,ROUND(('Paramètres '!E$9*(MIN(V367,'Paramètres '!$B$10)-MIN(V367,'Paramètres '!$B$9))+'Paramètres '!E$10*(MIN(V367,'Paramètres '!$B$11)-MIN(V367,'Paramètres '!$B$10))+'Paramètres '!E$11*(MIN(V367,'Paramètres '!$B$12)-MIN(V367,'Paramètres '!$B$11))+'Paramètres '!E$12*(V367-MIN(V367,'Paramètres '!$B$12))),3))*J367/V367))</f>
        <v>0</v>
      </c>
      <c r="O367" s="102">
        <f>IF(W367=0,0,(IF(W367&lt;='Paramètres '!$B$5,0,ROUND(('Paramètres '!F$9*(MIN(W367,'Paramètres '!$B$10)-MIN(W367,'Paramètres '!$B$9))+'Paramètres '!F$10*(MIN(W367,'Paramètres '!$B$11)-MIN(W367,'Paramètres '!$B$10))+'Paramètres '!F$11*(MIN(W367,'Paramètres '!$B$12)-MIN(W367,'Paramètres '!$B$11))+'Paramètres '!F$12*(W367-MIN(W367,'Paramètres '!$B$12))),3))*K367/W367))</f>
        <v>0</v>
      </c>
      <c r="P367" s="227"/>
      <c r="Q367" s="227"/>
      <c r="R367" s="227"/>
      <c r="S367" s="227"/>
      <c r="T367" s="170">
        <f t="shared" si="819"/>
        <v>0</v>
      </c>
      <c r="U367" s="170">
        <f t="shared" si="820"/>
        <v>0</v>
      </c>
      <c r="V367" s="170">
        <f t="shared" si="821"/>
        <v>0</v>
      </c>
      <c r="W367" s="170">
        <f t="shared" si="822"/>
        <v>0</v>
      </c>
      <c r="X367" s="104">
        <f t="shared" si="812"/>
        <v>0</v>
      </c>
      <c r="Z367" s="52">
        <f t="shared" si="823"/>
        <v>0</v>
      </c>
      <c r="AA367" s="52">
        <f t="shared" si="824"/>
        <v>0</v>
      </c>
      <c r="AB367" s="52">
        <f t="shared" si="825"/>
        <v>0</v>
      </c>
      <c r="AC367" s="52">
        <f t="shared" si="826"/>
        <v>0</v>
      </c>
      <c r="AE367" s="52">
        <f t="shared" si="827"/>
        <v>0</v>
      </c>
      <c r="AF367" s="52">
        <f t="shared" si="828"/>
        <v>0</v>
      </c>
      <c r="AG367" s="52">
        <f t="shared" si="829"/>
        <v>0</v>
      </c>
      <c r="AH367" s="52">
        <f t="shared" si="830"/>
        <v>0</v>
      </c>
      <c r="AJ367" s="52">
        <f t="shared" si="831"/>
        <v>0</v>
      </c>
      <c r="AK367" s="52">
        <f t="shared" si="832"/>
        <v>0</v>
      </c>
      <c r="AL367" s="52">
        <f t="shared" si="833"/>
        <v>0</v>
      </c>
      <c r="AM367" s="52">
        <f t="shared" si="834"/>
        <v>0</v>
      </c>
      <c r="AO367" s="31">
        <v>1</v>
      </c>
    </row>
    <row r="368" spans="2:41" ht="52.2" x14ac:dyDescent="0.35">
      <c r="B368" s="223">
        <v>363</v>
      </c>
      <c r="C368" s="54" t="s">
        <v>902</v>
      </c>
      <c r="D368" s="50" t="s">
        <v>903</v>
      </c>
      <c r="E368" s="51" t="s">
        <v>189</v>
      </c>
      <c r="F368" s="140" t="s">
        <v>907</v>
      </c>
      <c r="H368" s="226"/>
      <c r="I368" s="226"/>
      <c r="J368" s="226"/>
      <c r="K368" s="226"/>
      <c r="L368" s="102">
        <f>IF(T368=0,0,(IF(T368&lt;='Paramètres '!$B$5,0,ROUND(('Paramètres '!C$9*(MIN(T368,'Paramètres '!$B$10)-MIN(T368,'Paramètres '!$B$9))+'Paramètres '!C$10*(MIN(T368,'Paramètres '!$B$11)-MIN(T368,'Paramètres '!$B$10))+'Paramètres '!C$11*(MIN(T368,'Paramètres '!$B$12)-MIN(T368,'Paramètres '!$B$11))+'Paramètres '!C$12*(T368-MIN(T368,'Paramètres '!$B$12))),3))*H368/T368))</f>
        <v>0</v>
      </c>
      <c r="M368" s="102">
        <f>IF(U368=0,0,(IF(U368&lt;='Paramètres '!$B$5,0,ROUND(('Paramètres '!D$9*(MIN(U368,'Paramètres '!$B$10)-MIN(U368,'Paramètres '!$B$9))+'Paramètres '!D$10*(MIN(U368,'Paramètres '!$B$11)-MIN(U368,'Paramètres '!$B$10))+'Paramètres '!D$11*(MIN(U368,'Paramètres '!$B$12)-MIN(U368,'Paramètres '!$B$11))+'Paramètres '!D$12*(U368-MIN(U368,'Paramètres '!$B$12))),3))*I368/U368))</f>
        <v>0</v>
      </c>
      <c r="N368" s="102">
        <f>IF(V368=0,0,(IF(V368&lt;='Paramètres '!$B$5,0,ROUND(('Paramètres '!E$9*(MIN(V368,'Paramètres '!$B$10)-MIN(V368,'Paramètres '!$B$9))+'Paramètres '!E$10*(MIN(V368,'Paramètres '!$B$11)-MIN(V368,'Paramètres '!$B$10))+'Paramètres '!E$11*(MIN(V368,'Paramètres '!$B$12)-MIN(V368,'Paramètres '!$B$11))+'Paramètres '!E$12*(V368-MIN(V368,'Paramètres '!$B$12))),3))*J368/V368))</f>
        <v>0</v>
      </c>
      <c r="O368" s="102">
        <f>IF(W368=0,0,(IF(W368&lt;='Paramètres '!$B$5,0,ROUND(('Paramètres '!F$9*(MIN(W368,'Paramètres '!$B$10)-MIN(W368,'Paramètres '!$B$9))+'Paramètres '!F$10*(MIN(W368,'Paramètres '!$B$11)-MIN(W368,'Paramètres '!$B$10))+'Paramètres '!F$11*(MIN(W368,'Paramètres '!$B$12)-MIN(W368,'Paramètres '!$B$11))+'Paramètres '!F$12*(W368-MIN(W368,'Paramètres '!$B$12))),3))*K368/W368))</f>
        <v>0</v>
      </c>
      <c r="P368" s="227"/>
      <c r="Q368" s="227"/>
      <c r="R368" s="227"/>
      <c r="S368" s="227"/>
      <c r="T368" s="170">
        <f t="shared" si="819"/>
        <v>0</v>
      </c>
      <c r="U368" s="170">
        <f t="shared" si="820"/>
        <v>0</v>
      </c>
      <c r="V368" s="170">
        <f t="shared" si="821"/>
        <v>0</v>
      </c>
      <c r="W368" s="170">
        <f t="shared" si="822"/>
        <v>0</v>
      </c>
      <c r="X368" s="104">
        <f t="shared" si="812"/>
        <v>0</v>
      </c>
      <c r="Z368" s="52">
        <f t="shared" si="823"/>
        <v>0</v>
      </c>
      <c r="AA368" s="52">
        <f t="shared" si="824"/>
        <v>0</v>
      </c>
      <c r="AB368" s="52">
        <f t="shared" si="825"/>
        <v>0</v>
      </c>
      <c r="AC368" s="52">
        <f t="shared" si="826"/>
        <v>0</v>
      </c>
      <c r="AE368" s="52">
        <f t="shared" si="827"/>
        <v>0</v>
      </c>
      <c r="AF368" s="52">
        <f t="shared" si="828"/>
        <v>0</v>
      </c>
      <c r="AG368" s="52">
        <f t="shared" si="829"/>
        <v>0</v>
      </c>
      <c r="AH368" s="52">
        <f t="shared" si="830"/>
        <v>0</v>
      </c>
      <c r="AJ368" s="52">
        <f t="shared" si="831"/>
        <v>0</v>
      </c>
      <c r="AK368" s="52">
        <f t="shared" si="832"/>
        <v>0</v>
      </c>
      <c r="AL368" s="52">
        <f t="shared" si="833"/>
        <v>0</v>
      </c>
      <c r="AM368" s="52">
        <f t="shared" si="834"/>
        <v>0</v>
      </c>
      <c r="AO368" s="31">
        <v>1</v>
      </c>
    </row>
    <row r="369" spans="2:41" ht="20.399999999999999" x14ac:dyDescent="0.35">
      <c r="B369" s="223" t="s">
        <v>840</v>
      </c>
      <c r="C369" s="54"/>
      <c r="D369" s="50"/>
      <c r="E369" s="51"/>
      <c r="F369" s="140"/>
      <c r="H369" s="226"/>
      <c r="I369" s="226"/>
      <c r="J369" s="226"/>
      <c r="K369" s="226"/>
      <c r="L369" s="102">
        <f>IF(T369=0,0,(IF(T369&lt;='Paramètres '!$B$5,0,ROUND(('Paramètres '!C$9*(MIN(T369,'Paramètres '!$B$10)-MIN(T369,'Paramètres '!$B$9))+'Paramètres '!C$10*(MIN(T369,'Paramètres '!$B$11)-MIN(T369,'Paramètres '!$B$10))+'Paramètres '!C$11*(MIN(T369,'Paramètres '!$B$12)-MIN(T369,'Paramètres '!$B$11))+'Paramètres '!C$12*(T369-MIN(T369,'Paramètres '!$B$12))),3))*H369/T369))</f>
        <v>0</v>
      </c>
      <c r="M369" s="102">
        <f>IF(U369=0,0,(IF(U369&lt;='Paramètres '!$B$5,0,ROUND(('Paramètres '!D$9*(MIN(U369,'Paramètres '!$B$10)-MIN(U369,'Paramètres '!$B$9))+'Paramètres '!D$10*(MIN(U369,'Paramètres '!$B$11)-MIN(U369,'Paramètres '!$B$10))+'Paramètres '!D$11*(MIN(U369,'Paramètres '!$B$12)-MIN(U369,'Paramètres '!$B$11))+'Paramètres '!D$12*(U369-MIN(U369,'Paramètres '!$B$12))),3))*I369/U369))</f>
        <v>0</v>
      </c>
      <c r="N369" s="102">
        <f>IF(V369=0,0,(IF(V369&lt;='Paramètres '!$B$5,0,ROUND(('Paramètres '!E$9*(MIN(V369,'Paramètres '!$B$10)-MIN(V369,'Paramètres '!$B$9))+'Paramètres '!E$10*(MIN(V369,'Paramètres '!$B$11)-MIN(V369,'Paramètres '!$B$10))+'Paramètres '!E$11*(MIN(V369,'Paramètres '!$B$12)-MIN(V369,'Paramètres '!$B$11))+'Paramètres '!E$12*(V369-MIN(V369,'Paramètres '!$B$12))),3))*J369/V369))</f>
        <v>0</v>
      </c>
      <c r="O369" s="102">
        <f>IF(W369=0,0,(IF(W369&lt;='Paramètres '!$B$5,0,ROUND(('Paramètres '!F$9*(MIN(W369,'Paramètres '!$B$10)-MIN(W369,'Paramètres '!$B$9))+'Paramètres '!F$10*(MIN(W369,'Paramètres '!$B$11)-MIN(W369,'Paramètres '!$B$10))+'Paramètres '!F$11*(MIN(W369,'Paramètres '!$B$12)-MIN(W369,'Paramètres '!$B$11))+'Paramètres '!F$12*(W369-MIN(W369,'Paramètres '!$B$12))),3))*K369/W369))</f>
        <v>0</v>
      </c>
      <c r="P369" s="227"/>
      <c r="Q369" s="227"/>
      <c r="R369" s="227"/>
      <c r="S369" s="227"/>
      <c r="T369" s="170">
        <f t="shared" si="819"/>
        <v>0</v>
      </c>
      <c r="U369" s="170">
        <f t="shared" si="820"/>
        <v>0</v>
      </c>
      <c r="V369" s="170">
        <f t="shared" si="821"/>
        <v>0</v>
      </c>
      <c r="W369" s="170">
        <f t="shared" si="822"/>
        <v>0</v>
      </c>
      <c r="X369" s="104">
        <f t="shared" si="812"/>
        <v>0</v>
      </c>
      <c r="Z369" s="52">
        <f t="shared" si="823"/>
        <v>0</v>
      </c>
      <c r="AA369" s="52">
        <f t="shared" si="824"/>
        <v>0</v>
      </c>
      <c r="AB369" s="52">
        <f t="shared" si="825"/>
        <v>0</v>
      </c>
      <c r="AC369" s="52">
        <f t="shared" si="826"/>
        <v>0</v>
      </c>
      <c r="AE369" s="52">
        <f t="shared" si="827"/>
        <v>0</v>
      </c>
      <c r="AF369" s="52">
        <f t="shared" si="828"/>
        <v>0</v>
      </c>
      <c r="AG369" s="52">
        <f t="shared" si="829"/>
        <v>0</v>
      </c>
      <c r="AH369" s="52">
        <f t="shared" si="830"/>
        <v>0</v>
      </c>
      <c r="AJ369" s="52">
        <f t="shared" si="831"/>
        <v>0</v>
      </c>
      <c r="AK369" s="52">
        <f t="shared" si="832"/>
        <v>0</v>
      </c>
      <c r="AL369" s="52">
        <f t="shared" si="833"/>
        <v>0</v>
      </c>
      <c r="AM369" s="52">
        <f t="shared" si="834"/>
        <v>0</v>
      </c>
      <c r="AO369" s="31">
        <v>0</v>
      </c>
    </row>
    <row r="370" spans="2:41" ht="20.399999999999999" x14ac:dyDescent="0.35">
      <c r="B370" s="223" t="s">
        <v>841</v>
      </c>
      <c r="C370" s="54"/>
      <c r="D370" s="50"/>
      <c r="E370" s="51"/>
      <c r="F370" s="140"/>
      <c r="H370" s="226"/>
      <c r="I370" s="226"/>
      <c r="J370" s="226"/>
      <c r="K370" s="226"/>
      <c r="L370" s="102">
        <f>IF(T370=0,0,(IF(T370&lt;='Paramètres '!$B$5,0,ROUND(('Paramètres '!C$9*(MIN(T370,'Paramètres '!$B$10)-MIN(T370,'Paramètres '!$B$9))+'Paramètres '!C$10*(MIN(T370,'Paramètres '!$B$11)-MIN(T370,'Paramètres '!$B$10))+'Paramètres '!C$11*(MIN(T370,'Paramètres '!$B$12)-MIN(T370,'Paramètres '!$B$11))+'Paramètres '!C$12*(T370-MIN(T370,'Paramètres '!$B$12))),3))*H370/T370))</f>
        <v>0</v>
      </c>
      <c r="M370" s="102">
        <f>IF(U370=0,0,(IF(U370&lt;='Paramètres '!$B$5,0,ROUND(('Paramètres '!D$9*(MIN(U370,'Paramètres '!$B$10)-MIN(U370,'Paramètres '!$B$9))+'Paramètres '!D$10*(MIN(U370,'Paramètres '!$B$11)-MIN(U370,'Paramètres '!$B$10))+'Paramètres '!D$11*(MIN(U370,'Paramètres '!$B$12)-MIN(U370,'Paramètres '!$B$11))+'Paramètres '!D$12*(U370-MIN(U370,'Paramètres '!$B$12))),3))*I370/U370))</f>
        <v>0</v>
      </c>
      <c r="N370" s="102">
        <f>IF(V370=0,0,(IF(V370&lt;='Paramètres '!$B$5,0,ROUND(('Paramètres '!E$9*(MIN(V370,'Paramètres '!$B$10)-MIN(V370,'Paramètres '!$B$9))+'Paramètres '!E$10*(MIN(V370,'Paramètres '!$B$11)-MIN(V370,'Paramètres '!$B$10))+'Paramètres '!E$11*(MIN(V370,'Paramètres '!$B$12)-MIN(V370,'Paramètres '!$B$11))+'Paramètres '!E$12*(V370-MIN(V370,'Paramètres '!$B$12))),3))*J370/V370))</f>
        <v>0</v>
      </c>
      <c r="O370" s="102">
        <f>IF(W370=0,0,(IF(W370&lt;='Paramètres '!$B$5,0,ROUND(('Paramètres '!F$9*(MIN(W370,'Paramètres '!$B$10)-MIN(W370,'Paramètres '!$B$9))+'Paramètres '!F$10*(MIN(W370,'Paramètres '!$B$11)-MIN(W370,'Paramètres '!$B$10))+'Paramètres '!F$11*(MIN(W370,'Paramètres '!$B$12)-MIN(W370,'Paramètres '!$B$11))+'Paramètres '!F$12*(W370-MIN(W370,'Paramètres '!$B$12))),3))*K370/W370))</f>
        <v>0</v>
      </c>
      <c r="P370" s="227"/>
      <c r="Q370" s="227"/>
      <c r="R370" s="227"/>
      <c r="S370" s="227"/>
      <c r="T370" s="170">
        <f t="shared" ref="T370:T378" si="835">ROUND(P370+H370,3)</f>
        <v>0</v>
      </c>
      <c r="U370" s="170">
        <f t="shared" ref="U370:U378" si="836">ROUND(Q370+I370,3)</f>
        <v>0</v>
      </c>
      <c r="V370" s="170">
        <f t="shared" ref="V370:V378" si="837">ROUND(R370+J370,3)</f>
        <v>0</v>
      </c>
      <c r="W370" s="170">
        <f t="shared" ref="W370:W378" si="838">ROUND(S370+K370,3)</f>
        <v>0</v>
      </c>
      <c r="X370" s="104">
        <f t="shared" ref="X370:X378" si="839">ROUND(SUM(L370:O370),3)</f>
        <v>0</v>
      </c>
      <c r="Z370" s="52">
        <f t="shared" ref="Z370:Z378" si="840">IF(AND(H370&gt;0,P370=0),L370,0)</f>
        <v>0</v>
      </c>
      <c r="AA370" s="52">
        <f t="shared" ref="AA370:AA378" si="841">IF(AND(I370&gt;0,Q370=0),M370,0)</f>
        <v>0</v>
      </c>
      <c r="AB370" s="52">
        <f t="shared" ref="AB370:AB378" si="842">IF(AND(J370&gt;0,R370=0),N370,0)</f>
        <v>0</v>
      </c>
      <c r="AC370" s="52">
        <f t="shared" ref="AC370:AC378" si="843">IF(AND(K370&gt;0,S370=0),O370,0)</f>
        <v>0</v>
      </c>
      <c r="AE370" s="52">
        <f t="shared" ref="AE370:AE378" si="844">IF(AND(H370&gt;0,P370&gt;0),L370,0)</f>
        <v>0</v>
      </c>
      <c r="AF370" s="52">
        <f t="shared" ref="AF370:AF378" si="845">IF(AND(I370&gt;0,Q370&gt;0),M370,0)</f>
        <v>0</v>
      </c>
      <c r="AG370" s="52">
        <f t="shared" ref="AG370:AG378" si="846">IF(AND(J370&gt;0,R370&gt;0),N370,0)</f>
        <v>0</v>
      </c>
      <c r="AH370" s="52">
        <f t="shared" ref="AH370:AH378" si="847">IF(AND(K370&gt;0,S370&gt;0),O370,0)</f>
        <v>0</v>
      </c>
      <c r="AJ370" s="52">
        <f t="shared" ref="AJ370:AJ378" si="848">Z370+AE370</f>
        <v>0</v>
      </c>
      <c r="AK370" s="52">
        <f t="shared" ref="AK370:AK378" si="849">AA370+AF370</f>
        <v>0</v>
      </c>
      <c r="AL370" s="52">
        <f t="shared" ref="AL370:AL378" si="850">AB370+AG370</f>
        <v>0</v>
      </c>
      <c r="AM370" s="52">
        <f t="shared" ref="AM370:AM378" si="851">AC370+AH370</f>
        <v>0</v>
      </c>
      <c r="AO370" s="31">
        <v>0</v>
      </c>
    </row>
    <row r="371" spans="2:41" ht="20.399999999999999" x14ac:dyDescent="0.35">
      <c r="B371" s="223" t="s">
        <v>842</v>
      </c>
      <c r="C371" s="54"/>
      <c r="D371" s="50"/>
      <c r="E371" s="51"/>
      <c r="F371" s="140"/>
      <c r="H371" s="226"/>
      <c r="I371" s="226"/>
      <c r="J371" s="226"/>
      <c r="K371" s="226"/>
      <c r="L371" s="102">
        <f>IF(T371=0,0,(IF(T371&lt;='Paramètres '!$B$5,0,ROUND(('Paramètres '!C$9*(MIN(T371,'Paramètres '!$B$10)-MIN(T371,'Paramètres '!$B$9))+'Paramètres '!C$10*(MIN(T371,'Paramètres '!$B$11)-MIN(T371,'Paramètres '!$B$10))+'Paramètres '!C$11*(MIN(T371,'Paramètres '!$B$12)-MIN(T371,'Paramètres '!$B$11))+'Paramètres '!C$12*(T371-MIN(T371,'Paramètres '!$B$12))),3))*H371/T371))</f>
        <v>0</v>
      </c>
      <c r="M371" s="102">
        <f>IF(U371=0,0,(IF(U371&lt;='Paramètres '!$B$5,0,ROUND(('Paramètres '!D$9*(MIN(U371,'Paramètres '!$B$10)-MIN(U371,'Paramètres '!$B$9))+'Paramètres '!D$10*(MIN(U371,'Paramètres '!$B$11)-MIN(U371,'Paramètres '!$B$10))+'Paramètres '!D$11*(MIN(U371,'Paramètres '!$B$12)-MIN(U371,'Paramètres '!$B$11))+'Paramètres '!D$12*(U371-MIN(U371,'Paramètres '!$B$12))),3))*I371/U371))</f>
        <v>0</v>
      </c>
      <c r="N371" s="102">
        <f>IF(V371=0,0,(IF(V371&lt;='Paramètres '!$B$5,0,ROUND(('Paramètres '!E$9*(MIN(V371,'Paramètres '!$B$10)-MIN(V371,'Paramètres '!$B$9))+'Paramètres '!E$10*(MIN(V371,'Paramètres '!$B$11)-MIN(V371,'Paramètres '!$B$10))+'Paramètres '!E$11*(MIN(V371,'Paramètres '!$B$12)-MIN(V371,'Paramètres '!$B$11))+'Paramètres '!E$12*(V371-MIN(V371,'Paramètres '!$B$12))),3))*J371/V371))</f>
        <v>0</v>
      </c>
      <c r="O371" s="102">
        <f>IF(W371=0,0,(IF(W371&lt;='Paramètres '!$B$5,0,ROUND(('Paramètres '!F$9*(MIN(W371,'Paramètres '!$B$10)-MIN(W371,'Paramètres '!$B$9))+'Paramètres '!F$10*(MIN(W371,'Paramètres '!$B$11)-MIN(W371,'Paramètres '!$B$10))+'Paramètres '!F$11*(MIN(W371,'Paramètres '!$B$12)-MIN(W371,'Paramètres '!$B$11))+'Paramètres '!F$12*(W371-MIN(W371,'Paramètres '!$B$12))),3))*K371/W371))</f>
        <v>0</v>
      </c>
      <c r="P371" s="227"/>
      <c r="Q371" s="227"/>
      <c r="R371" s="227"/>
      <c r="S371" s="227"/>
      <c r="T371" s="170">
        <f t="shared" si="835"/>
        <v>0</v>
      </c>
      <c r="U371" s="170">
        <f t="shared" si="836"/>
        <v>0</v>
      </c>
      <c r="V371" s="170">
        <f t="shared" si="837"/>
        <v>0</v>
      </c>
      <c r="W371" s="170">
        <f t="shared" si="838"/>
        <v>0</v>
      </c>
      <c r="X371" s="104">
        <f t="shared" si="839"/>
        <v>0</v>
      </c>
      <c r="Z371" s="52">
        <f t="shared" si="840"/>
        <v>0</v>
      </c>
      <c r="AA371" s="52">
        <f t="shared" si="841"/>
        <v>0</v>
      </c>
      <c r="AB371" s="52">
        <f t="shared" si="842"/>
        <v>0</v>
      </c>
      <c r="AC371" s="52">
        <f t="shared" si="843"/>
        <v>0</v>
      </c>
      <c r="AE371" s="52">
        <f t="shared" si="844"/>
        <v>0</v>
      </c>
      <c r="AF371" s="52">
        <f t="shared" si="845"/>
        <v>0</v>
      </c>
      <c r="AG371" s="52">
        <f t="shared" si="846"/>
        <v>0</v>
      </c>
      <c r="AH371" s="52">
        <f t="shared" si="847"/>
        <v>0</v>
      </c>
      <c r="AJ371" s="52">
        <f t="shared" si="848"/>
        <v>0</v>
      </c>
      <c r="AK371" s="52">
        <f t="shared" si="849"/>
        <v>0</v>
      </c>
      <c r="AL371" s="52">
        <f t="shared" si="850"/>
        <v>0</v>
      </c>
      <c r="AM371" s="52">
        <f t="shared" si="851"/>
        <v>0</v>
      </c>
      <c r="AO371" s="31">
        <v>0</v>
      </c>
    </row>
    <row r="372" spans="2:41" ht="20.399999999999999" x14ac:dyDescent="0.35">
      <c r="B372" s="223" t="s">
        <v>843</v>
      </c>
      <c r="C372" s="54"/>
      <c r="D372" s="50"/>
      <c r="E372" s="51"/>
      <c r="F372" s="140"/>
      <c r="H372" s="226"/>
      <c r="I372" s="226"/>
      <c r="J372" s="226"/>
      <c r="K372" s="226"/>
      <c r="L372" s="102">
        <f>IF(T372=0,0,(IF(T372&lt;='Paramètres '!$B$5,0,ROUND(('Paramètres '!C$9*(MIN(T372,'Paramètres '!$B$10)-MIN(T372,'Paramètres '!$B$9))+'Paramètres '!C$10*(MIN(T372,'Paramètres '!$B$11)-MIN(T372,'Paramètres '!$B$10))+'Paramètres '!C$11*(MIN(T372,'Paramètres '!$B$12)-MIN(T372,'Paramètres '!$B$11))+'Paramètres '!C$12*(T372-MIN(T372,'Paramètres '!$B$12))),3))*H372/T372))</f>
        <v>0</v>
      </c>
      <c r="M372" s="102">
        <f>IF(U372=0,0,(IF(U372&lt;='Paramètres '!$B$5,0,ROUND(('Paramètres '!D$9*(MIN(U372,'Paramètres '!$B$10)-MIN(U372,'Paramètres '!$B$9))+'Paramètres '!D$10*(MIN(U372,'Paramètres '!$B$11)-MIN(U372,'Paramètres '!$B$10))+'Paramètres '!D$11*(MIN(U372,'Paramètres '!$B$12)-MIN(U372,'Paramètres '!$B$11))+'Paramètres '!D$12*(U372-MIN(U372,'Paramètres '!$B$12))),3))*I372/U372))</f>
        <v>0</v>
      </c>
      <c r="N372" s="102">
        <f>IF(V372=0,0,(IF(V372&lt;='Paramètres '!$B$5,0,ROUND(('Paramètres '!E$9*(MIN(V372,'Paramètres '!$B$10)-MIN(V372,'Paramètres '!$B$9))+'Paramètres '!E$10*(MIN(V372,'Paramètres '!$B$11)-MIN(V372,'Paramètres '!$B$10))+'Paramètres '!E$11*(MIN(V372,'Paramètres '!$B$12)-MIN(V372,'Paramètres '!$B$11))+'Paramètres '!E$12*(V372-MIN(V372,'Paramètres '!$B$12))),3))*J372/V372))</f>
        <v>0</v>
      </c>
      <c r="O372" s="102">
        <f>IF(W372=0,0,(IF(W372&lt;='Paramètres '!$B$5,0,ROUND(('Paramètres '!F$9*(MIN(W372,'Paramètres '!$B$10)-MIN(W372,'Paramètres '!$B$9))+'Paramètres '!F$10*(MIN(W372,'Paramètres '!$B$11)-MIN(W372,'Paramètres '!$B$10))+'Paramètres '!F$11*(MIN(W372,'Paramètres '!$B$12)-MIN(W372,'Paramètres '!$B$11))+'Paramètres '!F$12*(W372-MIN(W372,'Paramètres '!$B$12))),3))*K372/W372))</f>
        <v>0</v>
      </c>
      <c r="P372" s="227"/>
      <c r="Q372" s="227"/>
      <c r="R372" s="227"/>
      <c r="S372" s="227"/>
      <c r="T372" s="170">
        <f t="shared" si="835"/>
        <v>0</v>
      </c>
      <c r="U372" s="170">
        <f t="shared" si="836"/>
        <v>0</v>
      </c>
      <c r="V372" s="170">
        <f t="shared" si="837"/>
        <v>0</v>
      </c>
      <c r="W372" s="170">
        <f t="shared" si="838"/>
        <v>0</v>
      </c>
      <c r="X372" s="104">
        <f t="shared" si="839"/>
        <v>0</v>
      </c>
      <c r="Z372" s="52">
        <f t="shared" si="840"/>
        <v>0</v>
      </c>
      <c r="AA372" s="52">
        <f t="shared" si="841"/>
        <v>0</v>
      </c>
      <c r="AB372" s="52">
        <f t="shared" si="842"/>
        <v>0</v>
      </c>
      <c r="AC372" s="52">
        <f t="shared" si="843"/>
        <v>0</v>
      </c>
      <c r="AE372" s="52">
        <f t="shared" si="844"/>
        <v>0</v>
      </c>
      <c r="AF372" s="52">
        <f t="shared" si="845"/>
        <v>0</v>
      </c>
      <c r="AG372" s="52">
        <f t="shared" si="846"/>
        <v>0</v>
      </c>
      <c r="AH372" s="52">
        <f t="shared" si="847"/>
        <v>0</v>
      </c>
      <c r="AJ372" s="52">
        <f t="shared" si="848"/>
        <v>0</v>
      </c>
      <c r="AK372" s="52">
        <f t="shared" si="849"/>
        <v>0</v>
      </c>
      <c r="AL372" s="52">
        <f t="shared" si="850"/>
        <v>0</v>
      </c>
      <c r="AM372" s="52">
        <f t="shared" si="851"/>
        <v>0</v>
      </c>
      <c r="AO372" s="31">
        <v>0</v>
      </c>
    </row>
    <row r="373" spans="2:41" ht="20.399999999999999" x14ac:dyDescent="0.35">
      <c r="B373" s="223" t="s">
        <v>844</v>
      </c>
      <c r="C373" s="54"/>
      <c r="D373" s="50"/>
      <c r="E373" s="51"/>
      <c r="F373" s="140"/>
      <c r="H373" s="226"/>
      <c r="I373" s="226"/>
      <c r="J373" s="226"/>
      <c r="K373" s="226"/>
      <c r="L373" s="102">
        <f>IF(T373=0,0,(IF(T373&lt;='Paramètres '!$B$5,0,ROUND(('Paramètres '!C$9*(MIN(T373,'Paramètres '!$B$10)-MIN(T373,'Paramètres '!$B$9))+'Paramètres '!C$10*(MIN(T373,'Paramètres '!$B$11)-MIN(T373,'Paramètres '!$B$10))+'Paramètres '!C$11*(MIN(T373,'Paramètres '!$B$12)-MIN(T373,'Paramètres '!$B$11))+'Paramètres '!C$12*(T373-MIN(T373,'Paramètres '!$B$12))),3))*H373/T373))</f>
        <v>0</v>
      </c>
      <c r="M373" s="102">
        <f>IF(U373=0,0,(IF(U373&lt;='Paramètres '!$B$5,0,ROUND(('Paramètres '!D$9*(MIN(U373,'Paramètres '!$B$10)-MIN(U373,'Paramètres '!$B$9))+'Paramètres '!D$10*(MIN(U373,'Paramètres '!$B$11)-MIN(U373,'Paramètres '!$B$10))+'Paramètres '!D$11*(MIN(U373,'Paramètres '!$B$12)-MIN(U373,'Paramètres '!$B$11))+'Paramètres '!D$12*(U373-MIN(U373,'Paramètres '!$B$12))),3))*I373/U373))</f>
        <v>0</v>
      </c>
      <c r="N373" s="102">
        <f>IF(V373=0,0,(IF(V373&lt;='Paramètres '!$B$5,0,ROUND(('Paramètres '!E$9*(MIN(V373,'Paramètres '!$B$10)-MIN(V373,'Paramètres '!$B$9))+'Paramètres '!E$10*(MIN(V373,'Paramètres '!$B$11)-MIN(V373,'Paramètres '!$B$10))+'Paramètres '!E$11*(MIN(V373,'Paramètres '!$B$12)-MIN(V373,'Paramètres '!$B$11))+'Paramètres '!E$12*(V373-MIN(V373,'Paramètres '!$B$12))),3))*J373/V373))</f>
        <v>0</v>
      </c>
      <c r="O373" s="102">
        <f>IF(W373=0,0,(IF(W373&lt;='Paramètres '!$B$5,0,ROUND(('Paramètres '!F$9*(MIN(W373,'Paramètres '!$B$10)-MIN(W373,'Paramètres '!$B$9))+'Paramètres '!F$10*(MIN(W373,'Paramètres '!$B$11)-MIN(W373,'Paramètres '!$B$10))+'Paramètres '!F$11*(MIN(W373,'Paramètres '!$B$12)-MIN(W373,'Paramètres '!$B$11))+'Paramètres '!F$12*(W373-MIN(W373,'Paramètres '!$B$12))),3))*K373/W373))</f>
        <v>0</v>
      </c>
      <c r="P373" s="227"/>
      <c r="Q373" s="227"/>
      <c r="R373" s="227"/>
      <c r="S373" s="227"/>
      <c r="T373" s="170">
        <f t="shared" si="835"/>
        <v>0</v>
      </c>
      <c r="U373" s="170">
        <f t="shared" si="836"/>
        <v>0</v>
      </c>
      <c r="V373" s="170">
        <f t="shared" si="837"/>
        <v>0</v>
      </c>
      <c r="W373" s="170">
        <f t="shared" si="838"/>
        <v>0</v>
      </c>
      <c r="X373" s="104">
        <f t="shared" si="839"/>
        <v>0</v>
      </c>
      <c r="Z373" s="52">
        <f t="shared" si="840"/>
        <v>0</v>
      </c>
      <c r="AA373" s="52">
        <f t="shared" si="841"/>
        <v>0</v>
      </c>
      <c r="AB373" s="52">
        <f t="shared" si="842"/>
        <v>0</v>
      </c>
      <c r="AC373" s="52">
        <f t="shared" si="843"/>
        <v>0</v>
      </c>
      <c r="AE373" s="52">
        <f t="shared" si="844"/>
        <v>0</v>
      </c>
      <c r="AF373" s="52">
        <f t="shared" si="845"/>
        <v>0</v>
      </c>
      <c r="AG373" s="52">
        <f t="shared" si="846"/>
        <v>0</v>
      </c>
      <c r="AH373" s="52">
        <f t="shared" si="847"/>
        <v>0</v>
      </c>
      <c r="AJ373" s="52">
        <f t="shared" si="848"/>
        <v>0</v>
      </c>
      <c r="AK373" s="52">
        <f t="shared" si="849"/>
        <v>0</v>
      </c>
      <c r="AL373" s="52">
        <f t="shared" si="850"/>
        <v>0</v>
      </c>
      <c r="AM373" s="52">
        <f t="shared" si="851"/>
        <v>0</v>
      </c>
      <c r="AO373" s="31">
        <v>0</v>
      </c>
    </row>
    <row r="374" spans="2:41" ht="20.399999999999999" x14ac:dyDescent="0.35">
      <c r="B374" s="223" t="s">
        <v>845</v>
      </c>
      <c r="C374" s="54"/>
      <c r="D374" s="50"/>
      <c r="E374" s="51"/>
      <c r="F374" s="140"/>
      <c r="H374" s="226"/>
      <c r="I374" s="226"/>
      <c r="J374" s="226"/>
      <c r="K374" s="226"/>
      <c r="L374" s="102">
        <f>IF(T374=0,0,(IF(T374&lt;='Paramètres '!$B$5,0,ROUND(('Paramètres '!C$9*(MIN(T374,'Paramètres '!$B$10)-MIN(T374,'Paramètres '!$B$9))+'Paramètres '!C$10*(MIN(T374,'Paramètres '!$B$11)-MIN(T374,'Paramètres '!$B$10))+'Paramètres '!C$11*(MIN(T374,'Paramètres '!$B$12)-MIN(T374,'Paramètres '!$B$11))+'Paramètres '!C$12*(T374-MIN(T374,'Paramètres '!$B$12))),3))*H374/T374))</f>
        <v>0</v>
      </c>
      <c r="M374" s="102">
        <f>IF(U374=0,0,(IF(U374&lt;='Paramètres '!$B$5,0,ROUND(('Paramètres '!D$9*(MIN(U374,'Paramètres '!$B$10)-MIN(U374,'Paramètres '!$B$9))+'Paramètres '!D$10*(MIN(U374,'Paramètres '!$B$11)-MIN(U374,'Paramètres '!$B$10))+'Paramètres '!D$11*(MIN(U374,'Paramètres '!$B$12)-MIN(U374,'Paramètres '!$B$11))+'Paramètres '!D$12*(U374-MIN(U374,'Paramètres '!$B$12))),3))*I374/U374))</f>
        <v>0</v>
      </c>
      <c r="N374" s="102">
        <f>IF(V374=0,0,(IF(V374&lt;='Paramètres '!$B$5,0,ROUND(('Paramètres '!E$9*(MIN(V374,'Paramètres '!$B$10)-MIN(V374,'Paramètres '!$B$9))+'Paramètres '!E$10*(MIN(V374,'Paramètres '!$B$11)-MIN(V374,'Paramètres '!$B$10))+'Paramètres '!E$11*(MIN(V374,'Paramètres '!$B$12)-MIN(V374,'Paramètres '!$B$11))+'Paramètres '!E$12*(V374-MIN(V374,'Paramètres '!$B$12))),3))*J374/V374))</f>
        <v>0</v>
      </c>
      <c r="O374" s="102">
        <f>IF(W374=0,0,(IF(W374&lt;='Paramètres '!$B$5,0,ROUND(('Paramètres '!F$9*(MIN(W374,'Paramètres '!$B$10)-MIN(W374,'Paramètres '!$B$9))+'Paramètres '!F$10*(MIN(W374,'Paramètres '!$B$11)-MIN(W374,'Paramètres '!$B$10))+'Paramètres '!F$11*(MIN(W374,'Paramètres '!$B$12)-MIN(W374,'Paramètres '!$B$11))+'Paramètres '!F$12*(W374-MIN(W374,'Paramètres '!$B$12))),3))*K374/W374))</f>
        <v>0</v>
      </c>
      <c r="P374" s="227"/>
      <c r="Q374" s="227"/>
      <c r="R374" s="227"/>
      <c r="S374" s="227"/>
      <c r="T374" s="170">
        <f t="shared" si="835"/>
        <v>0</v>
      </c>
      <c r="U374" s="170">
        <f t="shared" si="836"/>
        <v>0</v>
      </c>
      <c r="V374" s="170">
        <f t="shared" si="837"/>
        <v>0</v>
      </c>
      <c r="W374" s="170">
        <f t="shared" si="838"/>
        <v>0</v>
      </c>
      <c r="X374" s="104">
        <f t="shared" si="839"/>
        <v>0</v>
      </c>
      <c r="Z374" s="52">
        <f t="shared" si="840"/>
        <v>0</v>
      </c>
      <c r="AA374" s="52">
        <f t="shared" si="841"/>
        <v>0</v>
      </c>
      <c r="AB374" s="52">
        <f t="shared" si="842"/>
        <v>0</v>
      </c>
      <c r="AC374" s="52">
        <f t="shared" si="843"/>
        <v>0</v>
      </c>
      <c r="AE374" s="52">
        <f t="shared" si="844"/>
        <v>0</v>
      </c>
      <c r="AF374" s="52">
        <f t="shared" si="845"/>
        <v>0</v>
      </c>
      <c r="AG374" s="52">
        <f t="shared" si="846"/>
        <v>0</v>
      </c>
      <c r="AH374" s="52">
        <f t="shared" si="847"/>
        <v>0</v>
      </c>
      <c r="AJ374" s="52">
        <f t="shared" si="848"/>
        <v>0</v>
      </c>
      <c r="AK374" s="52">
        <f t="shared" si="849"/>
        <v>0</v>
      </c>
      <c r="AL374" s="52">
        <f t="shared" si="850"/>
        <v>0</v>
      </c>
      <c r="AM374" s="52">
        <f t="shared" si="851"/>
        <v>0</v>
      </c>
      <c r="AO374" s="31">
        <v>0</v>
      </c>
    </row>
    <row r="375" spans="2:41" ht="20.399999999999999" x14ac:dyDescent="0.35">
      <c r="B375" s="223" t="s">
        <v>846</v>
      </c>
      <c r="C375" s="54"/>
      <c r="D375" s="50"/>
      <c r="E375" s="51"/>
      <c r="F375" s="140"/>
      <c r="H375" s="226"/>
      <c r="I375" s="226"/>
      <c r="J375" s="226"/>
      <c r="K375" s="226"/>
      <c r="L375" s="102">
        <f>IF(T375=0,0,(IF(T375&lt;='Paramètres '!$B$5,0,ROUND(('Paramètres '!C$9*(MIN(T375,'Paramètres '!$B$10)-MIN(T375,'Paramètres '!$B$9))+'Paramètres '!C$10*(MIN(T375,'Paramètres '!$B$11)-MIN(T375,'Paramètres '!$B$10))+'Paramètres '!C$11*(MIN(T375,'Paramètres '!$B$12)-MIN(T375,'Paramètres '!$B$11))+'Paramètres '!C$12*(T375-MIN(T375,'Paramètres '!$B$12))),3))*H375/T375))</f>
        <v>0</v>
      </c>
      <c r="M375" s="102">
        <f>IF(U375=0,0,(IF(U375&lt;='Paramètres '!$B$5,0,ROUND(('Paramètres '!D$9*(MIN(U375,'Paramètres '!$B$10)-MIN(U375,'Paramètres '!$B$9))+'Paramètres '!D$10*(MIN(U375,'Paramètres '!$B$11)-MIN(U375,'Paramètres '!$B$10))+'Paramètres '!D$11*(MIN(U375,'Paramètres '!$B$12)-MIN(U375,'Paramètres '!$B$11))+'Paramètres '!D$12*(U375-MIN(U375,'Paramètres '!$B$12))),3))*I375/U375))</f>
        <v>0</v>
      </c>
      <c r="N375" s="102">
        <f>IF(V375=0,0,(IF(V375&lt;='Paramètres '!$B$5,0,ROUND(('Paramètres '!E$9*(MIN(V375,'Paramètres '!$B$10)-MIN(V375,'Paramètres '!$B$9))+'Paramètres '!E$10*(MIN(V375,'Paramètres '!$B$11)-MIN(V375,'Paramètres '!$B$10))+'Paramètres '!E$11*(MIN(V375,'Paramètres '!$B$12)-MIN(V375,'Paramètres '!$B$11))+'Paramètres '!E$12*(V375-MIN(V375,'Paramètres '!$B$12))),3))*J375/V375))</f>
        <v>0</v>
      </c>
      <c r="O375" s="102">
        <f>IF(W375=0,0,(IF(W375&lt;='Paramètres '!$B$5,0,ROUND(('Paramètres '!F$9*(MIN(W375,'Paramètres '!$B$10)-MIN(W375,'Paramètres '!$B$9))+'Paramètres '!F$10*(MIN(W375,'Paramètres '!$B$11)-MIN(W375,'Paramètres '!$B$10))+'Paramètres '!F$11*(MIN(W375,'Paramètres '!$B$12)-MIN(W375,'Paramètres '!$B$11))+'Paramètres '!F$12*(W375-MIN(W375,'Paramètres '!$B$12))),3))*K375/W375))</f>
        <v>0</v>
      </c>
      <c r="P375" s="227"/>
      <c r="Q375" s="227"/>
      <c r="R375" s="227"/>
      <c r="S375" s="227"/>
      <c r="T375" s="170">
        <f t="shared" si="835"/>
        <v>0</v>
      </c>
      <c r="U375" s="170">
        <f t="shared" si="836"/>
        <v>0</v>
      </c>
      <c r="V375" s="170">
        <f t="shared" si="837"/>
        <v>0</v>
      </c>
      <c r="W375" s="170">
        <f t="shared" si="838"/>
        <v>0</v>
      </c>
      <c r="X375" s="104">
        <f t="shared" si="839"/>
        <v>0</v>
      </c>
      <c r="Z375" s="52">
        <f t="shared" si="840"/>
        <v>0</v>
      </c>
      <c r="AA375" s="52">
        <f t="shared" si="841"/>
        <v>0</v>
      </c>
      <c r="AB375" s="52">
        <f t="shared" si="842"/>
        <v>0</v>
      </c>
      <c r="AC375" s="52">
        <f t="shared" si="843"/>
        <v>0</v>
      </c>
      <c r="AE375" s="52">
        <f t="shared" si="844"/>
        <v>0</v>
      </c>
      <c r="AF375" s="52">
        <f t="shared" si="845"/>
        <v>0</v>
      </c>
      <c r="AG375" s="52">
        <f t="shared" si="846"/>
        <v>0</v>
      </c>
      <c r="AH375" s="52">
        <f t="shared" si="847"/>
        <v>0</v>
      </c>
      <c r="AJ375" s="52">
        <f t="shared" si="848"/>
        <v>0</v>
      </c>
      <c r="AK375" s="52">
        <f t="shared" si="849"/>
        <v>0</v>
      </c>
      <c r="AL375" s="52">
        <f t="shared" si="850"/>
        <v>0</v>
      </c>
      <c r="AM375" s="52">
        <f t="shared" si="851"/>
        <v>0</v>
      </c>
      <c r="AO375" s="31">
        <v>0</v>
      </c>
    </row>
    <row r="376" spans="2:41" ht="20.399999999999999" x14ac:dyDescent="0.35">
      <c r="B376" s="223" t="s">
        <v>847</v>
      </c>
      <c r="C376" s="54"/>
      <c r="D376" s="50"/>
      <c r="E376" s="51"/>
      <c r="F376" s="140"/>
      <c r="H376" s="226"/>
      <c r="I376" s="226"/>
      <c r="J376" s="226"/>
      <c r="K376" s="226"/>
      <c r="L376" s="102">
        <f>IF(T376=0,0,(IF(T376&lt;='Paramètres '!$B$5,0,ROUND(('Paramètres '!C$9*(MIN(T376,'Paramètres '!$B$10)-MIN(T376,'Paramètres '!$B$9))+'Paramètres '!C$10*(MIN(T376,'Paramètres '!$B$11)-MIN(T376,'Paramètres '!$B$10))+'Paramètres '!C$11*(MIN(T376,'Paramètres '!$B$12)-MIN(T376,'Paramètres '!$B$11))+'Paramètres '!C$12*(T376-MIN(T376,'Paramètres '!$B$12))),3))*H376/T376))</f>
        <v>0</v>
      </c>
      <c r="M376" s="102">
        <f>IF(U376=0,0,(IF(U376&lt;='Paramètres '!$B$5,0,ROUND(('Paramètres '!D$9*(MIN(U376,'Paramètres '!$B$10)-MIN(U376,'Paramètres '!$B$9))+'Paramètres '!D$10*(MIN(U376,'Paramètres '!$B$11)-MIN(U376,'Paramètres '!$B$10))+'Paramètres '!D$11*(MIN(U376,'Paramètres '!$B$12)-MIN(U376,'Paramètres '!$B$11))+'Paramètres '!D$12*(U376-MIN(U376,'Paramètres '!$B$12))),3))*I376/U376))</f>
        <v>0</v>
      </c>
      <c r="N376" s="102">
        <f>IF(V376=0,0,(IF(V376&lt;='Paramètres '!$B$5,0,ROUND(('Paramètres '!E$9*(MIN(V376,'Paramètres '!$B$10)-MIN(V376,'Paramètres '!$B$9))+'Paramètres '!E$10*(MIN(V376,'Paramètres '!$B$11)-MIN(V376,'Paramètres '!$B$10))+'Paramètres '!E$11*(MIN(V376,'Paramètres '!$B$12)-MIN(V376,'Paramètres '!$B$11))+'Paramètres '!E$12*(V376-MIN(V376,'Paramètres '!$B$12))),3))*J376/V376))</f>
        <v>0</v>
      </c>
      <c r="O376" s="102">
        <f>IF(W376=0,0,(IF(W376&lt;='Paramètres '!$B$5,0,ROUND(('Paramètres '!F$9*(MIN(W376,'Paramètres '!$B$10)-MIN(W376,'Paramètres '!$B$9))+'Paramètres '!F$10*(MIN(W376,'Paramètres '!$B$11)-MIN(W376,'Paramètres '!$B$10))+'Paramètres '!F$11*(MIN(W376,'Paramètres '!$B$12)-MIN(W376,'Paramètres '!$B$11))+'Paramètres '!F$12*(W376-MIN(W376,'Paramètres '!$B$12))),3))*K376/W376))</f>
        <v>0</v>
      </c>
      <c r="P376" s="227"/>
      <c r="Q376" s="227"/>
      <c r="R376" s="227"/>
      <c r="S376" s="227"/>
      <c r="T376" s="170">
        <f t="shared" si="835"/>
        <v>0</v>
      </c>
      <c r="U376" s="170">
        <f t="shared" si="836"/>
        <v>0</v>
      </c>
      <c r="V376" s="170">
        <f t="shared" si="837"/>
        <v>0</v>
      </c>
      <c r="W376" s="170">
        <f t="shared" si="838"/>
        <v>0</v>
      </c>
      <c r="X376" s="104">
        <f t="shared" si="839"/>
        <v>0</v>
      </c>
      <c r="Z376" s="52">
        <f t="shared" si="840"/>
        <v>0</v>
      </c>
      <c r="AA376" s="52">
        <f t="shared" si="841"/>
        <v>0</v>
      </c>
      <c r="AB376" s="52">
        <f t="shared" si="842"/>
        <v>0</v>
      </c>
      <c r="AC376" s="52">
        <f t="shared" si="843"/>
        <v>0</v>
      </c>
      <c r="AE376" s="52">
        <f t="shared" si="844"/>
        <v>0</v>
      </c>
      <c r="AF376" s="52">
        <f t="shared" si="845"/>
        <v>0</v>
      </c>
      <c r="AG376" s="52">
        <f t="shared" si="846"/>
        <v>0</v>
      </c>
      <c r="AH376" s="52">
        <f t="shared" si="847"/>
        <v>0</v>
      </c>
      <c r="AJ376" s="52">
        <f t="shared" si="848"/>
        <v>0</v>
      </c>
      <c r="AK376" s="52">
        <f t="shared" si="849"/>
        <v>0</v>
      </c>
      <c r="AL376" s="52">
        <f t="shared" si="850"/>
        <v>0</v>
      </c>
      <c r="AM376" s="52">
        <f t="shared" si="851"/>
        <v>0</v>
      </c>
      <c r="AO376" s="31">
        <v>0</v>
      </c>
    </row>
    <row r="377" spans="2:41" ht="20.399999999999999" x14ac:dyDescent="0.35">
      <c r="B377" s="223" t="s">
        <v>848</v>
      </c>
      <c r="C377" s="54"/>
      <c r="D377" s="50"/>
      <c r="E377" s="51"/>
      <c r="F377" s="140"/>
      <c r="H377" s="226"/>
      <c r="I377" s="226"/>
      <c r="J377" s="226"/>
      <c r="K377" s="226"/>
      <c r="L377" s="102">
        <f>IF(T377=0,0,(IF(T377&lt;='Paramètres '!$B$5,0,ROUND(('Paramètres '!C$9*(MIN(T377,'Paramètres '!$B$10)-MIN(T377,'Paramètres '!$B$9))+'Paramètres '!C$10*(MIN(T377,'Paramètres '!$B$11)-MIN(T377,'Paramètres '!$B$10))+'Paramètres '!C$11*(MIN(T377,'Paramètres '!$B$12)-MIN(T377,'Paramètres '!$B$11))+'Paramètres '!C$12*(T377-MIN(T377,'Paramètres '!$B$12))),3))*H377/T377))</f>
        <v>0</v>
      </c>
      <c r="M377" s="102">
        <f>IF(U377=0,0,(IF(U377&lt;='Paramètres '!$B$5,0,ROUND(('Paramètres '!D$9*(MIN(U377,'Paramètres '!$B$10)-MIN(U377,'Paramètres '!$B$9))+'Paramètres '!D$10*(MIN(U377,'Paramètres '!$B$11)-MIN(U377,'Paramètres '!$B$10))+'Paramètres '!D$11*(MIN(U377,'Paramètres '!$B$12)-MIN(U377,'Paramètres '!$B$11))+'Paramètres '!D$12*(U377-MIN(U377,'Paramètres '!$B$12))),3))*I377/U377))</f>
        <v>0</v>
      </c>
      <c r="N377" s="102">
        <f>IF(V377=0,0,(IF(V377&lt;='Paramètres '!$B$5,0,ROUND(('Paramètres '!E$9*(MIN(V377,'Paramètres '!$B$10)-MIN(V377,'Paramètres '!$B$9))+'Paramètres '!E$10*(MIN(V377,'Paramètres '!$B$11)-MIN(V377,'Paramètres '!$B$10))+'Paramètres '!E$11*(MIN(V377,'Paramètres '!$B$12)-MIN(V377,'Paramètres '!$B$11))+'Paramètres '!E$12*(V377-MIN(V377,'Paramètres '!$B$12))),3))*J377/V377))</f>
        <v>0</v>
      </c>
      <c r="O377" s="102">
        <f>IF(W377=0,0,(IF(W377&lt;='Paramètres '!$B$5,0,ROUND(('Paramètres '!F$9*(MIN(W377,'Paramètres '!$B$10)-MIN(W377,'Paramètres '!$B$9))+'Paramètres '!F$10*(MIN(W377,'Paramètres '!$B$11)-MIN(W377,'Paramètres '!$B$10))+'Paramètres '!F$11*(MIN(W377,'Paramètres '!$B$12)-MIN(W377,'Paramètres '!$B$11))+'Paramètres '!F$12*(W377-MIN(W377,'Paramètres '!$B$12))),3))*K377/W377))</f>
        <v>0</v>
      </c>
      <c r="P377" s="227"/>
      <c r="Q377" s="227"/>
      <c r="R377" s="227"/>
      <c r="S377" s="227"/>
      <c r="T377" s="170">
        <f t="shared" si="835"/>
        <v>0</v>
      </c>
      <c r="U377" s="170">
        <f t="shared" si="836"/>
        <v>0</v>
      </c>
      <c r="V377" s="170">
        <f t="shared" si="837"/>
        <v>0</v>
      </c>
      <c r="W377" s="170">
        <f t="shared" si="838"/>
        <v>0</v>
      </c>
      <c r="X377" s="104">
        <f t="shared" si="839"/>
        <v>0</v>
      </c>
      <c r="Z377" s="52">
        <f t="shared" si="840"/>
        <v>0</v>
      </c>
      <c r="AA377" s="52">
        <f t="shared" si="841"/>
        <v>0</v>
      </c>
      <c r="AB377" s="52">
        <f t="shared" si="842"/>
        <v>0</v>
      </c>
      <c r="AC377" s="52">
        <f t="shared" si="843"/>
        <v>0</v>
      </c>
      <c r="AE377" s="52">
        <f t="shared" si="844"/>
        <v>0</v>
      </c>
      <c r="AF377" s="52">
        <f t="shared" si="845"/>
        <v>0</v>
      </c>
      <c r="AG377" s="52">
        <f t="shared" si="846"/>
        <v>0</v>
      </c>
      <c r="AH377" s="52">
        <f t="shared" si="847"/>
        <v>0</v>
      </c>
      <c r="AJ377" s="52">
        <f t="shared" si="848"/>
        <v>0</v>
      </c>
      <c r="AK377" s="52">
        <f t="shared" si="849"/>
        <v>0</v>
      </c>
      <c r="AL377" s="52">
        <f t="shared" si="850"/>
        <v>0</v>
      </c>
      <c r="AM377" s="52">
        <f t="shared" si="851"/>
        <v>0</v>
      </c>
      <c r="AO377" s="31">
        <v>0</v>
      </c>
    </row>
    <row r="378" spans="2:41" ht="20.399999999999999" x14ac:dyDescent="0.35">
      <c r="B378" s="223" t="s">
        <v>908</v>
      </c>
      <c r="C378" s="54"/>
      <c r="D378" s="50"/>
      <c r="E378" s="51"/>
      <c r="F378" s="140"/>
      <c r="H378" s="226"/>
      <c r="I378" s="226"/>
      <c r="J378" s="226"/>
      <c r="K378" s="226"/>
      <c r="L378" s="102">
        <f>IF(T378=0,0,(IF(T378&lt;='Paramètres '!$B$5,0,ROUND(('Paramètres '!C$9*(MIN(T378,'Paramètres '!$B$10)-MIN(T378,'Paramètres '!$B$9))+'Paramètres '!C$10*(MIN(T378,'Paramètres '!$B$11)-MIN(T378,'Paramètres '!$B$10))+'Paramètres '!C$11*(MIN(T378,'Paramètres '!$B$12)-MIN(T378,'Paramètres '!$B$11))+'Paramètres '!C$12*(T378-MIN(T378,'Paramètres '!$B$12))),3))*H378/T378))</f>
        <v>0</v>
      </c>
      <c r="M378" s="102">
        <f>IF(U378=0,0,(IF(U378&lt;='Paramètres '!$B$5,0,ROUND(('Paramètres '!D$9*(MIN(U378,'Paramètres '!$B$10)-MIN(U378,'Paramètres '!$B$9))+'Paramètres '!D$10*(MIN(U378,'Paramètres '!$B$11)-MIN(U378,'Paramètres '!$B$10))+'Paramètres '!D$11*(MIN(U378,'Paramètres '!$B$12)-MIN(U378,'Paramètres '!$B$11))+'Paramètres '!D$12*(U378-MIN(U378,'Paramètres '!$B$12))),3))*I378/U378))</f>
        <v>0</v>
      </c>
      <c r="N378" s="102">
        <f>IF(V378=0,0,(IF(V378&lt;='Paramètres '!$B$5,0,ROUND(('Paramètres '!E$9*(MIN(V378,'Paramètres '!$B$10)-MIN(V378,'Paramètres '!$B$9))+'Paramètres '!E$10*(MIN(V378,'Paramètres '!$B$11)-MIN(V378,'Paramètres '!$B$10))+'Paramètres '!E$11*(MIN(V378,'Paramètres '!$B$12)-MIN(V378,'Paramètres '!$B$11))+'Paramètres '!E$12*(V378-MIN(V378,'Paramètres '!$B$12))),3))*J378/V378))</f>
        <v>0</v>
      </c>
      <c r="O378" s="102">
        <f>IF(W378=0,0,(IF(W378&lt;='Paramètres '!$B$5,0,ROUND(('Paramètres '!F$9*(MIN(W378,'Paramètres '!$B$10)-MIN(W378,'Paramètres '!$B$9))+'Paramètres '!F$10*(MIN(W378,'Paramètres '!$B$11)-MIN(W378,'Paramètres '!$B$10))+'Paramètres '!F$11*(MIN(W378,'Paramètres '!$B$12)-MIN(W378,'Paramètres '!$B$11))+'Paramètres '!F$12*(W378-MIN(W378,'Paramètres '!$B$12))),3))*K378/W378))</f>
        <v>0</v>
      </c>
      <c r="P378" s="227"/>
      <c r="Q378" s="227"/>
      <c r="R378" s="227"/>
      <c r="S378" s="227"/>
      <c r="T378" s="170">
        <f t="shared" si="835"/>
        <v>0</v>
      </c>
      <c r="U378" s="170">
        <f t="shared" si="836"/>
        <v>0</v>
      </c>
      <c r="V378" s="170">
        <f t="shared" si="837"/>
        <v>0</v>
      </c>
      <c r="W378" s="170">
        <f t="shared" si="838"/>
        <v>0</v>
      </c>
      <c r="X378" s="104">
        <f t="shared" si="839"/>
        <v>0</v>
      </c>
      <c r="Z378" s="52">
        <f t="shared" si="840"/>
        <v>0</v>
      </c>
      <c r="AA378" s="52">
        <f t="shared" si="841"/>
        <v>0</v>
      </c>
      <c r="AB378" s="52">
        <f t="shared" si="842"/>
        <v>0</v>
      </c>
      <c r="AC378" s="52">
        <f t="shared" si="843"/>
        <v>0</v>
      </c>
      <c r="AE378" s="52">
        <f t="shared" si="844"/>
        <v>0</v>
      </c>
      <c r="AF378" s="52">
        <f t="shared" si="845"/>
        <v>0</v>
      </c>
      <c r="AG378" s="52">
        <f t="shared" si="846"/>
        <v>0</v>
      </c>
      <c r="AH378" s="52">
        <f t="shared" si="847"/>
        <v>0</v>
      </c>
      <c r="AJ378" s="52">
        <f t="shared" si="848"/>
        <v>0</v>
      </c>
      <c r="AK378" s="52">
        <f t="shared" si="849"/>
        <v>0</v>
      </c>
      <c r="AL378" s="52">
        <f t="shared" si="850"/>
        <v>0</v>
      </c>
      <c r="AM378" s="52">
        <f t="shared" si="851"/>
        <v>0</v>
      </c>
      <c r="AO378" s="31">
        <v>0</v>
      </c>
    </row>
    <row r="379" spans="2:41" x14ac:dyDescent="0.35">
      <c r="L379" s="36"/>
      <c r="M379" s="36"/>
      <c r="N379" s="36"/>
      <c r="O379" s="36"/>
    </row>
    <row r="380" spans="2:41" x14ac:dyDescent="0.35">
      <c r="L380" s="36"/>
      <c r="M380" s="36"/>
      <c r="N380" s="36"/>
      <c r="O380" s="36"/>
    </row>
    <row r="381" spans="2:41" x14ac:dyDescent="0.35">
      <c r="L381" s="36"/>
      <c r="M381" s="36"/>
      <c r="N381" s="36"/>
      <c r="O381" s="36"/>
    </row>
    <row r="382" spans="2:41" x14ac:dyDescent="0.35">
      <c r="L382" s="36"/>
      <c r="M382" s="36"/>
      <c r="N382" s="36"/>
      <c r="O382" s="36"/>
    </row>
    <row r="383" spans="2:41" x14ac:dyDescent="0.35">
      <c r="L383" s="36"/>
      <c r="M383" s="36"/>
      <c r="N383" s="36"/>
      <c r="O383" s="36"/>
    </row>
    <row r="384" spans="2:41" x14ac:dyDescent="0.35">
      <c r="L384" s="36"/>
      <c r="M384" s="36"/>
      <c r="N384" s="36"/>
      <c r="O384" s="36"/>
    </row>
    <row r="385" spans="12:15" x14ac:dyDescent="0.35">
      <c r="L385" s="36"/>
      <c r="M385" s="36"/>
      <c r="N385" s="36"/>
      <c r="O385" s="36"/>
    </row>
    <row r="386" spans="12:15" x14ac:dyDescent="0.35">
      <c r="L386" s="36"/>
      <c r="M386" s="36"/>
      <c r="N386" s="36"/>
      <c r="O386" s="36"/>
    </row>
    <row r="387" spans="12:15" x14ac:dyDescent="0.35">
      <c r="L387" s="36"/>
      <c r="M387" s="36"/>
      <c r="N387" s="36"/>
      <c r="O387" s="36"/>
    </row>
    <row r="388" spans="12:15" x14ac:dyDescent="0.35">
      <c r="L388" s="36"/>
      <c r="M388" s="36"/>
      <c r="N388" s="36"/>
      <c r="O388" s="36"/>
    </row>
    <row r="389" spans="12:15" x14ac:dyDescent="0.35">
      <c r="L389" s="36"/>
      <c r="M389" s="36"/>
      <c r="N389" s="36"/>
      <c r="O389" s="36"/>
    </row>
    <row r="390" spans="12:15" x14ac:dyDescent="0.35">
      <c r="L390" s="36"/>
      <c r="M390" s="36"/>
      <c r="N390" s="36"/>
      <c r="O390" s="36"/>
    </row>
    <row r="391" spans="12:15" x14ac:dyDescent="0.35">
      <c r="L391" s="36"/>
      <c r="M391" s="36"/>
      <c r="N391" s="36"/>
      <c r="O391" s="36"/>
    </row>
    <row r="392" spans="12:15" x14ac:dyDescent="0.35">
      <c r="L392" s="36"/>
      <c r="M392" s="36"/>
      <c r="N392" s="36"/>
      <c r="O392" s="36"/>
    </row>
    <row r="393" spans="12:15" x14ac:dyDescent="0.35">
      <c r="L393" s="36"/>
      <c r="M393" s="36"/>
      <c r="N393" s="36"/>
      <c r="O393" s="36"/>
    </row>
    <row r="394" spans="12:15" x14ac:dyDescent="0.35">
      <c r="L394" s="36"/>
      <c r="M394" s="36"/>
      <c r="N394" s="36"/>
      <c r="O394" s="36"/>
    </row>
    <row r="395" spans="12:15" x14ac:dyDescent="0.35">
      <c r="L395" s="36"/>
      <c r="M395" s="36"/>
      <c r="N395" s="36"/>
      <c r="O395" s="36"/>
    </row>
    <row r="396" spans="12:15" x14ac:dyDescent="0.35">
      <c r="L396" s="36"/>
      <c r="M396" s="36"/>
      <c r="N396" s="36"/>
      <c r="O396" s="36"/>
    </row>
    <row r="397" spans="12:15" x14ac:dyDescent="0.35">
      <c r="L397" s="36"/>
      <c r="M397" s="36"/>
      <c r="N397" s="36"/>
      <c r="O397" s="36"/>
    </row>
    <row r="398" spans="12:15" x14ac:dyDescent="0.35">
      <c r="L398" s="36"/>
      <c r="M398" s="36"/>
      <c r="N398" s="36"/>
      <c r="O398" s="36"/>
    </row>
    <row r="399" spans="12:15" x14ac:dyDescent="0.35">
      <c r="L399" s="36"/>
      <c r="M399" s="36"/>
      <c r="N399" s="36"/>
      <c r="O399" s="36"/>
    </row>
    <row r="400" spans="12:15" x14ac:dyDescent="0.35">
      <c r="L400" s="36"/>
      <c r="M400" s="36"/>
      <c r="N400" s="36"/>
      <c r="O400" s="36"/>
    </row>
    <row r="401" spans="12:15" x14ac:dyDescent="0.35">
      <c r="L401" s="36"/>
      <c r="M401" s="36"/>
      <c r="N401" s="36"/>
      <c r="O401" s="36"/>
    </row>
    <row r="402" spans="12:15" x14ac:dyDescent="0.35">
      <c r="L402" s="36"/>
      <c r="M402" s="36"/>
      <c r="N402" s="36"/>
      <c r="O402" s="36"/>
    </row>
    <row r="403" spans="12:15" x14ac:dyDescent="0.35">
      <c r="L403" s="36"/>
      <c r="M403" s="36"/>
      <c r="N403" s="36"/>
      <c r="O403" s="36"/>
    </row>
    <row r="404" spans="12:15" x14ac:dyDescent="0.35">
      <c r="L404" s="36"/>
      <c r="M404" s="36"/>
      <c r="N404" s="36"/>
      <c r="O404" s="36"/>
    </row>
    <row r="405" spans="12:15" x14ac:dyDescent="0.35">
      <c r="L405" s="36"/>
      <c r="M405" s="36"/>
      <c r="N405" s="36"/>
      <c r="O405" s="36"/>
    </row>
    <row r="406" spans="12:15" x14ac:dyDescent="0.35">
      <c r="L406" s="36"/>
      <c r="M406" s="36"/>
      <c r="N406" s="36"/>
      <c r="O406" s="36"/>
    </row>
    <row r="407" spans="12:15" x14ac:dyDescent="0.35">
      <c r="L407" s="36"/>
      <c r="M407" s="36"/>
      <c r="N407" s="36"/>
      <c r="O407" s="36"/>
    </row>
    <row r="408" spans="12:15" x14ac:dyDescent="0.35">
      <c r="L408" s="36"/>
      <c r="M408" s="36"/>
      <c r="N408" s="36"/>
      <c r="O408" s="36"/>
    </row>
    <row r="409" spans="12:15" x14ac:dyDescent="0.35">
      <c r="L409" s="36"/>
      <c r="M409" s="36"/>
      <c r="N409" s="36"/>
      <c r="O409" s="36"/>
    </row>
    <row r="410" spans="12:15" x14ac:dyDescent="0.35">
      <c r="L410" s="36"/>
      <c r="M410" s="36"/>
      <c r="N410" s="36"/>
      <c r="O410" s="36"/>
    </row>
    <row r="411" spans="12:15" x14ac:dyDescent="0.35">
      <c r="L411" s="36"/>
      <c r="M411" s="36"/>
      <c r="N411" s="36"/>
      <c r="O411" s="36"/>
    </row>
    <row r="412" spans="12:15" x14ac:dyDescent="0.35">
      <c r="L412" s="36"/>
      <c r="M412" s="36"/>
      <c r="N412" s="36"/>
      <c r="O412" s="36"/>
    </row>
    <row r="413" spans="12:15" x14ac:dyDescent="0.35">
      <c r="L413" s="36"/>
      <c r="M413" s="36"/>
      <c r="N413" s="36"/>
      <c r="O413" s="36"/>
    </row>
    <row r="414" spans="12:15" x14ac:dyDescent="0.35">
      <c r="L414" s="36"/>
      <c r="M414" s="36"/>
      <c r="N414" s="36"/>
      <c r="O414" s="36"/>
    </row>
    <row r="415" spans="12:15" x14ac:dyDescent="0.35">
      <c r="L415" s="36"/>
      <c r="M415" s="36"/>
      <c r="N415" s="36"/>
      <c r="O415" s="36"/>
    </row>
    <row r="416" spans="12:15" x14ac:dyDescent="0.35">
      <c r="L416" s="36"/>
      <c r="M416" s="36"/>
      <c r="N416" s="36"/>
      <c r="O416" s="36"/>
    </row>
    <row r="417" spans="12:15" x14ac:dyDescent="0.35">
      <c r="L417" s="36"/>
      <c r="M417" s="36"/>
      <c r="N417" s="36"/>
      <c r="O417" s="36"/>
    </row>
    <row r="418" spans="12:15" x14ac:dyDescent="0.35">
      <c r="L418" s="36"/>
      <c r="M418" s="36"/>
      <c r="N418" s="36"/>
      <c r="O418" s="36"/>
    </row>
    <row r="419" spans="12:15" x14ac:dyDescent="0.35">
      <c r="L419" s="36"/>
      <c r="M419" s="36"/>
      <c r="N419" s="36"/>
      <c r="O419" s="36"/>
    </row>
    <row r="420" spans="12:15" x14ac:dyDescent="0.35">
      <c r="L420" s="36"/>
      <c r="M420" s="36"/>
      <c r="N420" s="36"/>
      <c r="O420" s="36"/>
    </row>
    <row r="421" spans="12:15" x14ac:dyDescent="0.35">
      <c r="L421" s="36"/>
      <c r="M421" s="36"/>
      <c r="N421" s="36"/>
      <c r="O421" s="36"/>
    </row>
    <row r="422" spans="12:15" x14ac:dyDescent="0.35">
      <c r="L422" s="36"/>
      <c r="M422" s="36"/>
      <c r="N422" s="36"/>
      <c r="O422" s="36"/>
    </row>
    <row r="423" spans="12:15" x14ac:dyDescent="0.35">
      <c r="L423" s="36"/>
      <c r="M423" s="36"/>
      <c r="N423" s="36"/>
      <c r="O423" s="36"/>
    </row>
    <row r="424" spans="12:15" x14ac:dyDescent="0.35">
      <c r="L424" s="36"/>
      <c r="M424" s="36"/>
      <c r="N424" s="36"/>
      <c r="O424" s="36"/>
    </row>
    <row r="425" spans="12:15" x14ac:dyDescent="0.35">
      <c r="L425" s="36"/>
      <c r="M425" s="36"/>
      <c r="N425" s="36"/>
      <c r="O425" s="36"/>
    </row>
    <row r="426" spans="12:15" x14ac:dyDescent="0.35">
      <c r="L426" s="36"/>
      <c r="M426" s="36"/>
      <c r="N426" s="36"/>
      <c r="O426" s="36"/>
    </row>
    <row r="427" spans="12:15" x14ac:dyDescent="0.35">
      <c r="L427" s="36"/>
      <c r="M427" s="36"/>
      <c r="N427" s="36"/>
      <c r="O427" s="36"/>
    </row>
    <row r="428" spans="12:15" x14ac:dyDescent="0.35">
      <c r="L428" s="36"/>
      <c r="M428" s="36"/>
      <c r="N428" s="36"/>
      <c r="O428" s="36"/>
    </row>
    <row r="429" spans="12:15" x14ac:dyDescent="0.35">
      <c r="L429" s="36"/>
      <c r="M429" s="36"/>
      <c r="N429" s="36"/>
      <c r="O429" s="36"/>
    </row>
    <row r="430" spans="12:15" x14ac:dyDescent="0.35">
      <c r="L430" s="36"/>
      <c r="M430" s="36"/>
      <c r="N430" s="36"/>
      <c r="O430" s="36"/>
    </row>
    <row r="431" spans="12:15" x14ac:dyDescent="0.35">
      <c r="L431" s="36"/>
      <c r="M431" s="36"/>
      <c r="N431" s="36"/>
      <c r="O431" s="36"/>
    </row>
    <row r="432" spans="12:15" x14ac:dyDescent="0.35">
      <c r="L432" s="36"/>
      <c r="M432" s="36"/>
      <c r="N432" s="36"/>
      <c r="O432" s="36"/>
    </row>
    <row r="433" spans="12:15" x14ac:dyDescent="0.35">
      <c r="L433" s="36"/>
      <c r="M433" s="36"/>
      <c r="N433" s="36"/>
      <c r="O433" s="36"/>
    </row>
    <row r="434" spans="12:15" x14ac:dyDescent="0.35">
      <c r="L434" s="36"/>
      <c r="M434" s="36"/>
      <c r="N434" s="36"/>
      <c r="O434" s="36"/>
    </row>
    <row r="435" spans="12:15" x14ac:dyDescent="0.35">
      <c r="L435" s="36"/>
      <c r="M435" s="36"/>
      <c r="N435" s="36"/>
      <c r="O435" s="36"/>
    </row>
    <row r="436" spans="12:15" x14ac:dyDescent="0.35">
      <c r="L436" s="36"/>
      <c r="M436" s="36"/>
      <c r="N436" s="36"/>
      <c r="O436" s="36"/>
    </row>
    <row r="437" spans="12:15" x14ac:dyDescent="0.35">
      <c r="L437" s="36"/>
      <c r="M437" s="36"/>
      <c r="N437" s="36"/>
      <c r="O437" s="36"/>
    </row>
    <row r="438" spans="12:15" x14ac:dyDescent="0.35">
      <c r="L438" s="36"/>
      <c r="M438" s="36"/>
      <c r="N438" s="36"/>
      <c r="O438" s="36"/>
    </row>
    <row r="439" spans="12:15" x14ac:dyDescent="0.35">
      <c r="L439" s="36"/>
      <c r="M439" s="36"/>
      <c r="N439" s="36"/>
      <c r="O439" s="36"/>
    </row>
    <row r="440" spans="12:15" x14ac:dyDescent="0.35">
      <c r="L440" s="36"/>
      <c r="M440" s="36"/>
      <c r="N440" s="36"/>
      <c r="O440" s="36"/>
    </row>
    <row r="441" spans="12:15" x14ac:dyDescent="0.35">
      <c r="L441" s="36"/>
      <c r="M441" s="36"/>
      <c r="N441" s="36"/>
      <c r="O441" s="36"/>
    </row>
    <row r="442" spans="12:15" x14ac:dyDescent="0.35">
      <c r="L442" s="36"/>
      <c r="M442" s="36"/>
      <c r="N442" s="36"/>
      <c r="O442" s="36"/>
    </row>
    <row r="443" spans="12:15" x14ac:dyDescent="0.35">
      <c r="L443" s="36"/>
      <c r="M443" s="36"/>
      <c r="N443" s="36"/>
      <c r="O443" s="36"/>
    </row>
    <row r="444" spans="12:15" x14ac:dyDescent="0.35">
      <c r="L444" s="36"/>
      <c r="M444" s="36"/>
      <c r="N444" s="36"/>
      <c r="O444" s="36"/>
    </row>
    <row r="445" spans="12:15" x14ac:dyDescent="0.35">
      <c r="L445" s="36"/>
      <c r="M445" s="36"/>
      <c r="N445" s="36"/>
      <c r="O445" s="36"/>
    </row>
    <row r="446" spans="12:15" x14ac:dyDescent="0.35">
      <c r="L446" s="36"/>
      <c r="M446" s="36"/>
      <c r="N446" s="36"/>
      <c r="O446" s="36"/>
    </row>
    <row r="447" spans="12:15" x14ac:dyDescent="0.35">
      <c r="L447" s="36"/>
      <c r="M447" s="36"/>
      <c r="N447" s="36"/>
      <c r="O447" s="36"/>
    </row>
    <row r="448" spans="12:15" x14ac:dyDescent="0.35">
      <c r="L448" s="36"/>
      <c r="M448" s="36"/>
      <c r="N448" s="36"/>
      <c r="O448" s="36"/>
    </row>
    <row r="449" spans="12:15" x14ac:dyDescent="0.35">
      <c r="L449" s="36"/>
      <c r="M449" s="36"/>
      <c r="N449" s="36"/>
      <c r="O449" s="36"/>
    </row>
    <row r="450" spans="12:15" x14ac:dyDescent="0.35">
      <c r="L450" s="36"/>
      <c r="M450" s="36"/>
      <c r="N450" s="36"/>
      <c r="O450" s="36"/>
    </row>
    <row r="451" spans="12:15" x14ac:dyDescent="0.35">
      <c r="L451" s="36"/>
      <c r="M451" s="36"/>
      <c r="N451" s="36"/>
      <c r="O451" s="36"/>
    </row>
    <row r="452" spans="12:15" x14ac:dyDescent="0.35">
      <c r="L452" s="36"/>
      <c r="M452" s="36"/>
      <c r="N452" s="36"/>
      <c r="O452" s="36"/>
    </row>
    <row r="453" spans="12:15" x14ac:dyDescent="0.35">
      <c r="L453" s="36"/>
      <c r="M453" s="36"/>
      <c r="N453" s="36"/>
      <c r="O453" s="36"/>
    </row>
    <row r="454" spans="12:15" x14ac:dyDescent="0.35">
      <c r="L454" s="36"/>
      <c r="M454" s="36"/>
      <c r="N454" s="36"/>
      <c r="O454" s="36"/>
    </row>
    <row r="455" spans="12:15" x14ac:dyDescent="0.35">
      <c r="L455" s="36"/>
      <c r="M455" s="36"/>
      <c r="N455" s="36"/>
      <c r="O455" s="36"/>
    </row>
    <row r="456" spans="12:15" x14ac:dyDescent="0.35">
      <c r="L456" s="36"/>
      <c r="M456" s="36"/>
      <c r="N456" s="36"/>
      <c r="O456" s="36"/>
    </row>
    <row r="457" spans="12:15" x14ac:dyDescent="0.35">
      <c r="L457" s="36"/>
      <c r="M457" s="36"/>
      <c r="N457" s="36"/>
      <c r="O457" s="36"/>
    </row>
    <row r="458" spans="12:15" x14ac:dyDescent="0.35">
      <c r="L458" s="36"/>
      <c r="M458" s="36"/>
      <c r="N458" s="36"/>
      <c r="O458" s="36"/>
    </row>
    <row r="459" spans="12:15" x14ac:dyDescent="0.35">
      <c r="L459" s="36"/>
      <c r="M459" s="36"/>
      <c r="N459" s="36"/>
      <c r="O459" s="36"/>
    </row>
    <row r="460" spans="12:15" x14ac:dyDescent="0.35">
      <c r="L460" s="36"/>
      <c r="M460" s="36"/>
      <c r="N460" s="36"/>
      <c r="O460" s="36"/>
    </row>
    <row r="461" spans="12:15" x14ac:dyDescent="0.35">
      <c r="L461" s="36"/>
      <c r="M461" s="36"/>
      <c r="N461" s="36"/>
      <c r="O461" s="36"/>
    </row>
    <row r="462" spans="12:15" x14ac:dyDescent="0.35">
      <c r="L462" s="36"/>
      <c r="M462" s="36"/>
      <c r="N462" s="36"/>
      <c r="O462" s="36"/>
    </row>
    <row r="463" spans="12:15" x14ac:dyDescent="0.35">
      <c r="L463" s="36"/>
      <c r="M463" s="36"/>
      <c r="N463" s="36"/>
      <c r="O463" s="36"/>
    </row>
    <row r="464" spans="12:15" x14ac:dyDescent="0.35">
      <c r="L464" s="36"/>
      <c r="M464" s="36"/>
      <c r="N464" s="36"/>
      <c r="O464" s="36"/>
    </row>
    <row r="465" spans="12:15" x14ac:dyDescent="0.35">
      <c r="L465" s="36"/>
      <c r="M465" s="36"/>
      <c r="N465" s="36"/>
      <c r="O465" s="36"/>
    </row>
    <row r="466" spans="12:15" x14ac:dyDescent="0.35">
      <c r="L466" s="36"/>
      <c r="M466" s="36"/>
      <c r="N466" s="36"/>
      <c r="O466" s="36"/>
    </row>
    <row r="467" spans="12:15" x14ac:dyDescent="0.35">
      <c r="L467" s="36"/>
      <c r="M467" s="36"/>
      <c r="N467" s="36"/>
      <c r="O467" s="36"/>
    </row>
    <row r="468" spans="12:15" x14ac:dyDescent="0.35">
      <c r="L468" s="36"/>
      <c r="M468" s="36"/>
      <c r="N468" s="36"/>
      <c r="O468" s="36"/>
    </row>
    <row r="469" spans="12:15" x14ac:dyDescent="0.35">
      <c r="L469" s="36"/>
      <c r="M469" s="36"/>
      <c r="N469" s="36"/>
      <c r="O469" s="36"/>
    </row>
    <row r="470" spans="12:15" x14ac:dyDescent="0.35">
      <c r="L470" s="36"/>
      <c r="M470" s="36"/>
      <c r="N470" s="36"/>
      <c r="O470" s="36"/>
    </row>
    <row r="471" spans="12:15" x14ac:dyDescent="0.35">
      <c r="L471" s="36"/>
      <c r="M471" s="36"/>
      <c r="N471" s="36"/>
      <c r="O471" s="36"/>
    </row>
    <row r="472" spans="12:15" x14ac:dyDescent="0.35">
      <c r="L472" s="36"/>
      <c r="M472" s="36"/>
      <c r="N472" s="36"/>
      <c r="O472" s="36"/>
    </row>
    <row r="473" spans="12:15" x14ac:dyDescent="0.35">
      <c r="L473" s="36"/>
      <c r="M473" s="36"/>
      <c r="N473" s="36"/>
      <c r="O473" s="36"/>
    </row>
    <row r="474" spans="12:15" x14ac:dyDescent="0.35">
      <c r="L474" s="36"/>
      <c r="M474" s="36"/>
      <c r="N474" s="36"/>
      <c r="O474" s="36"/>
    </row>
    <row r="475" spans="12:15" x14ac:dyDescent="0.35">
      <c r="L475" s="36"/>
      <c r="M475" s="36"/>
      <c r="N475" s="36"/>
      <c r="O475" s="36"/>
    </row>
    <row r="476" spans="12:15" x14ac:dyDescent="0.35">
      <c r="L476" s="36"/>
      <c r="M476" s="36"/>
      <c r="N476" s="36"/>
      <c r="O476" s="36"/>
    </row>
    <row r="477" spans="12:15" x14ac:dyDescent="0.35">
      <c r="L477" s="36"/>
      <c r="M477" s="36"/>
      <c r="N477" s="36"/>
      <c r="O477" s="36"/>
    </row>
    <row r="478" spans="12:15" x14ac:dyDescent="0.35">
      <c r="L478" s="36"/>
      <c r="M478" s="36"/>
      <c r="N478" s="36"/>
      <c r="O478" s="36"/>
    </row>
    <row r="479" spans="12:15" x14ac:dyDescent="0.35">
      <c r="L479" s="36"/>
      <c r="M479" s="36"/>
      <c r="N479" s="36"/>
      <c r="O479" s="36"/>
    </row>
    <row r="480" spans="12:15" x14ac:dyDescent="0.35">
      <c r="L480" s="36"/>
      <c r="M480" s="36"/>
      <c r="N480" s="36"/>
      <c r="O480" s="36"/>
    </row>
    <row r="481" spans="12:15" x14ac:dyDescent="0.35">
      <c r="L481" s="36"/>
      <c r="M481" s="36"/>
      <c r="N481" s="36"/>
      <c r="O481" s="36"/>
    </row>
    <row r="482" spans="12:15" x14ac:dyDescent="0.35">
      <c r="L482" s="36"/>
      <c r="M482" s="36"/>
      <c r="N482" s="36"/>
      <c r="O482" s="36"/>
    </row>
    <row r="483" spans="12:15" x14ac:dyDescent="0.35">
      <c r="L483" s="36"/>
      <c r="M483" s="36"/>
      <c r="N483" s="36"/>
      <c r="O483" s="36"/>
    </row>
    <row r="484" spans="12:15" x14ac:dyDescent="0.35">
      <c r="L484" s="36"/>
      <c r="M484" s="36"/>
      <c r="N484" s="36"/>
      <c r="O484" s="36"/>
    </row>
    <row r="485" spans="12:15" x14ac:dyDescent="0.35">
      <c r="L485" s="36"/>
      <c r="M485" s="36"/>
      <c r="N485" s="36"/>
      <c r="O485" s="36"/>
    </row>
    <row r="486" spans="12:15" x14ac:dyDescent="0.35">
      <c r="L486" s="36"/>
      <c r="M486" s="36"/>
      <c r="N486" s="36"/>
      <c r="O486" s="36"/>
    </row>
    <row r="487" spans="12:15" x14ac:dyDescent="0.35">
      <c r="L487" s="36"/>
      <c r="M487" s="36"/>
      <c r="N487" s="36"/>
      <c r="O487" s="36"/>
    </row>
    <row r="488" spans="12:15" x14ac:dyDescent="0.35">
      <c r="L488" s="36"/>
      <c r="M488" s="36"/>
      <c r="N488" s="36"/>
      <c r="O488" s="36"/>
    </row>
    <row r="489" spans="12:15" x14ac:dyDescent="0.35">
      <c r="L489" s="36"/>
      <c r="M489" s="36"/>
      <c r="N489" s="36"/>
      <c r="O489" s="36"/>
    </row>
    <row r="490" spans="12:15" x14ac:dyDescent="0.35">
      <c r="L490" s="36"/>
      <c r="M490" s="36"/>
      <c r="N490" s="36"/>
      <c r="O490" s="36"/>
    </row>
    <row r="491" spans="12:15" x14ac:dyDescent="0.35">
      <c r="L491" s="36"/>
      <c r="M491" s="36"/>
      <c r="N491" s="36"/>
      <c r="O491" s="36"/>
    </row>
    <row r="492" spans="12:15" x14ac:dyDescent="0.35">
      <c r="L492" s="36"/>
      <c r="M492" s="36"/>
      <c r="N492" s="36"/>
      <c r="O492" s="36"/>
    </row>
    <row r="493" spans="12:15" x14ac:dyDescent="0.35">
      <c r="L493" s="36"/>
      <c r="M493" s="36"/>
      <c r="N493" s="36"/>
      <c r="O493" s="36"/>
    </row>
    <row r="494" spans="12:15" x14ac:dyDescent="0.35">
      <c r="L494" s="36"/>
      <c r="M494" s="36"/>
      <c r="N494" s="36"/>
      <c r="O494" s="36"/>
    </row>
    <row r="495" spans="12:15" x14ac:dyDescent="0.35">
      <c r="L495" s="36"/>
      <c r="M495" s="36"/>
      <c r="N495" s="36"/>
      <c r="O495" s="36"/>
    </row>
    <row r="496" spans="12:15" x14ac:dyDescent="0.35">
      <c r="L496" s="36"/>
      <c r="M496" s="36"/>
      <c r="N496" s="36"/>
      <c r="O496" s="36"/>
    </row>
    <row r="497" spans="12:15" x14ac:dyDescent="0.35">
      <c r="L497" s="36"/>
      <c r="M497" s="36"/>
      <c r="N497" s="36"/>
      <c r="O497" s="36"/>
    </row>
    <row r="498" spans="12:15" x14ac:dyDescent="0.35">
      <c r="L498" s="36"/>
      <c r="M498" s="36"/>
      <c r="N498" s="36"/>
      <c r="O498" s="36"/>
    </row>
    <row r="499" spans="12:15" x14ac:dyDescent="0.35">
      <c r="L499" s="36"/>
      <c r="M499" s="36"/>
      <c r="N499" s="36"/>
      <c r="O499" s="36"/>
    </row>
    <row r="500" spans="12:15" x14ac:dyDescent="0.35">
      <c r="L500" s="36"/>
      <c r="M500" s="36"/>
      <c r="N500" s="36"/>
      <c r="O500" s="36"/>
    </row>
    <row r="501" spans="12:15" x14ac:dyDescent="0.35">
      <c r="L501" s="36"/>
      <c r="M501" s="36"/>
      <c r="N501" s="36"/>
      <c r="O501" s="36"/>
    </row>
    <row r="502" spans="12:15" x14ac:dyDescent="0.35">
      <c r="L502" s="36"/>
      <c r="M502" s="36"/>
      <c r="N502" s="36"/>
      <c r="O502" s="36"/>
    </row>
    <row r="503" spans="12:15" x14ac:dyDescent="0.35">
      <c r="L503" s="36"/>
      <c r="M503" s="36"/>
      <c r="N503" s="36"/>
      <c r="O503" s="36"/>
    </row>
    <row r="504" spans="12:15" x14ac:dyDescent="0.35">
      <c r="L504" s="36"/>
      <c r="M504" s="36"/>
      <c r="N504" s="36"/>
      <c r="O504" s="36"/>
    </row>
  </sheetData>
  <sheetProtection algorithmName="SHA-512" hashValue="JbJb5kcY5qgi814FOJolqlDeR+H1WokHUdb7hhyd8GRyVqQ54wI2nfXsj2DcAB1jhyzTnGl+8BG3XLvCBZGk+A==" saltValue="6FWvNsupPHsyJnEoa1/j6w==" spinCount="100000" sheet="1" objects="1" scenarios="1"/>
  <autoFilter ref="B4:X354" xr:uid="{00000000-0009-0000-0000-000009000000}"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</autoFilter>
  <mergeCells count="19">
    <mergeCell ref="Z4:AC4"/>
    <mergeCell ref="AE4:AH4"/>
    <mergeCell ref="AJ4:AM4"/>
    <mergeCell ref="L4:O4"/>
    <mergeCell ref="E4:E5"/>
    <mergeCell ref="F4:F5"/>
    <mergeCell ref="G4:G5"/>
    <mergeCell ref="Q1:R1"/>
    <mergeCell ref="T1:U1"/>
    <mergeCell ref="X4:X5"/>
    <mergeCell ref="T4:W4"/>
    <mergeCell ref="P4:S4"/>
    <mergeCell ref="A4:A5"/>
    <mergeCell ref="H4:K4"/>
    <mergeCell ref="D4:D5"/>
    <mergeCell ref="B1:C1"/>
    <mergeCell ref="B4:B5"/>
    <mergeCell ref="C4:C5"/>
    <mergeCell ref="F1:G1"/>
  </mergeCells>
  <phoneticPr fontId="4" type="noConversion"/>
  <conditionalFormatting sqref="D1">
    <cfRule type="expression" dxfId="395" priority="628" stopIfTrue="1">
      <formula>D1="VEUILLEZ COMPLETER LE N° DE TVA A L'ONGLET PRECEDENT"</formula>
    </cfRule>
  </conditionalFormatting>
  <conditionalFormatting sqref="D119:E119 D162:E162 D172:E172 D66:E66 D72:E72 D102:E102 D34:E34 D80:E80 D51:E51 D22:G22 D12:F12 D132:E132 D90:E90 L6:O255 L279:O330 T280:W324 T6:W258 Z295:AM349 L332:O342 T332:W344 L349:O349 T349:W349 Z379:AM1048576 Z1:AM258">
    <cfRule type="cellIs" dxfId="394" priority="626" operator="equal">
      <formula>0</formula>
    </cfRule>
  </conditionalFormatting>
  <conditionalFormatting sqref="L36:O36 L55:O55 L58:O58 L193:O193 L200:O200 L203:O203 L207:O207 L211:O211 L215:O215 L219:O219 L223:O223 L227:O227 L231:O231 L235:O235 L239:O239 L233:O233 M76:O80 L38:O38 L53:O53 L237:O237 L174:O176 L179:O179 L181:O181 L191:O191 L195:O195 L197:O198 L205:O205 L209:O209 L213:O213 L217:O217 L221:O221 L225:O225 L229:O229 N13:O60 N163:O242 M18:O23 M35:O41 M52:O66 N73:O96 L6:L133 M163:O166 L183:O185 L189:M189 L61:M65 L22:O34 L40:O51 L60:O63 L66:O76 L80:O162 L164:O164 L166:O172 M173:O255 L135:L255 L6:O18 L279:O330 L332:O342 L349:O349">
    <cfRule type="expression" dxfId="393" priority="623">
      <formula>IF(AE6&gt;0,TRUE,FALSE)</formula>
    </cfRule>
    <cfRule type="expression" dxfId="392" priority="624">
      <formula>IF(Z6&gt;0,TRUE,FALSE)</formula>
    </cfRule>
  </conditionalFormatting>
  <conditionalFormatting sqref="T22:W22 T34:X34 T51:X51 T66:X66 T72:X72 T80:X80 T90:X90 T102:X102 T162:X162 T172:X172 X6:X258 X295:X330 X332:X344 X349">
    <cfRule type="cellIs" dxfId="391" priority="622" operator="equal">
      <formula>0</formula>
    </cfRule>
  </conditionalFormatting>
  <conditionalFormatting sqref="L191:O255 H241:O255 T241:X258 H256:K258 C203:X207 C202:E202 G202:X202 C209:X224 C208:E208 G208:X208 C226:X238 C225:E225 G225:X225 L61:O63 C6:X62 G63:X63 B288:B324 P295:S324 H295:K324 L279:O324 T280:W324 C64:X94 H325:S330 X295:X330 B332:B342 B349 H332:X337 H338:S342 T338:X344 H349:X349 C96:X201 D95:E95 G95:X95 C240:X240 E239:X239">
    <cfRule type="expression" dxfId="390" priority="621">
      <formula>IF($AO6=0,TRUE,FALSE)</formula>
    </cfRule>
  </conditionalFormatting>
  <conditionalFormatting sqref="L134:O134">
    <cfRule type="expression" dxfId="389" priority="613">
      <formula>IF(AE134&gt;0,TRUE,FALSE)</formula>
    </cfRule>
    <cfRule type="expression" dxfId="388" priority="614">
      <formula>IF(Z134&gt;0,TRUE,FALSE)</formula>
    </cfRule>
  </conditionalFormatting>
  <conditionalFormatting sqref="C206:D207">
    <cfRule type="expression" dxfId="387" priority="609">
      <formula>IF($AO206=0,TRUE,FALSE)</formula>
    </cfRule>
  </conditionalFormatting>
  <conditionalFormatting sqref="T241:W258 L241:O255">
    <cfRule type="cellIs" dxfId="386" priority="603" operator="equal">
      <formula>0</formula>
    </cfRule>
  </conditionalFormatting>
  <conditionalFormatting sqref="L241:O255">
    <cfRule type="expression" dxfId="385" priority="601">
      <formula>IF(AE241&gt;0,TRUE,FALSE)</formula>
    </cfRule>
    <cfRule type="expression" dxfId="384" priority="602">
      <formula>IF(Z241&gt;0,TRUE,FALSE)</formula>
    </cfRule>
  </conditionalFormatting>
  <conditionalFormatting sqref="X241:X258">
    <cfRule type="cellIs" dxfId="383" priority="600" operator="equal">
      <formula>0</formula>
    </cfRule>
  </conditionalFormatting>
  <conditionalFormatting sqref="C241:X241 H256:K258 P256:X258 C251:X255 E250:X250 C243:X249 D242:X242">
    <cfRule type="expression" dxfId="382" priority="599">
      <formula>IF($AO241=0,TRUE,FALSE)</formula>
    </cfRule>
  </conditionalFormatting>
  <conditionalFormatting sqref="B13:B15">
    <cfRule type="expression" dxfId="381" priority="597">
      <formula>IF($AO13=0,TRUE,FALSE)</formula>
    </cfRule>
  </conditionalFormatting>
  <conditionalFormatting sqref="B23">
    <cfRule type="expression" dxfId="380" priority="596">
      <formula>IF($AO23=0,TRUE,FALSE)</formula>
    </cfRule>
  </conditionalFormatting>
  <conditionalFormatting sqref="B24:B25">
    <cfRule type="expression" dxfId="379" priority="595">
      <formula>IF($AO24=0,TRUE,FALSE)</formula>
    </cfRule>
  </conditionalFormatting>
  <conditionalFormatting sqref="B35">
    <cfRule type="expression" dxfId="378" priority="594">
      <formula>IF($AO35=0,TRUE,FALSE)</formula>
    </cfRule>
  </conditionalFormatting>
  <conditionalFormatting sqref="B36">
    <cfRule type="expression" dxfId="377" priority="593">
      <formula>IF($AO36=0,TRUE,FALSE)</formula>
    </cfRule>
  </conditionalFormatting>
  <conditionalFormatting sqref="B37:B41">
    <cfRule type="expression" dxfId="376" priority="592">
      <formula>IF($AO37=0,TRUE,FALSE)</formula>
    </cfRule>
  </conditionalFormatting>
  <conditionalFormatting sqref="B52">
    <cfRule type="expression" dxfId="375" priority="591">
      <formula>IF($AO52=0,TRUE,FALSE)</formula>
    </cfRule>
  </conditionalFormatting>
  <conditionalFormatting sqref="B53">
    <cfRule type="expression" dxfId="374" priority="590">
      <formula>IF($AO53=0,TRUE,FALSE)</formula>
    </cfRule>
  </conditionalFormatting>
  <conditionalFormatting sqref="B54:B60">
    <cfRule type="expression" dxfId="373" priority="589">
      <formula>IF($AO54=0,TRUE,FALSE)</formula>
    </cfRule>
  </conditionalFormatting>
  <conditionalFormatting sqref="B73">
    <cfRule type="expression" dxfId="372" priority="588">
      <formula>IF($AO73=0,TRUE,FALSE)</formula>
    </cfRule>
  </conditionalFormatting>
  <conditionalFormatting sqref="B74">
    <cfRule type="expression" dxfId="371" priority="587">
      <formula>IF($AO74=0,TRUE,FALSE)</formula>
    </cfRule>
  </conditionalFormatting>
  <conditionalFormatting sqref="B81">
    <cfRule type="expression" dxfId="370" priority="586">
      <formula>IF($AO81=0,TRUE,FALSE)</formula>
    </cfRule>
  </conditionalFormatting>
  <conditionalFormatting sqref="B82">
    <cfRule type="expression" dxfId="369" priority="585">
      <formula>IF($AO82=0,TRUE,FALSE)</formula>
    </cfRule>
  </conditionalFormatting>
  <conditionalFormatting sqref="B91">
    <cfRule type="expression" dxfId="368" priority="584">
      <formula>IF($AO91=0,TRUE,FALSE)</formula>
    </cfRule>
  </conditionalFormatting>
  <conditionalFormatting sqref="B92:B96">
    <cfRule type="expression" dxfId="367" priority="583">
      <formula>IF($AO92=0,TRUE,FALSE)</formula>
    </cfRule>
  </conditionalFormatting>
  <conditionalFormatting sqref="B103:B105 B107 B109 B111">
    <cfRule type="expression" dxfId="366" priority="582">
      <formula>IF($AO103=0,TRUE,FALSE)</formula>
    </cfRule>
  </conditionalFormatting>
  <conditionalFormatting sqref="B108:B112">
    <cfRule type="expression" dxfId="365" priority="581">
      <formula>IF($AO108=0,TRUE,FALSE)</formula>
    </cfRule>
  </conditionalFormatting>
  <conditionalFormatting sqref="B120:B127 B132:B150">
    <cfRule type="expression" dxfId="364" priority="580">
      <formula>IF($AO120=0,TRUE,FALSE)</formula>
    </cfRule>
  </conditionalFormatting>
  <conditionalFormatting sqref="B139:B150">
    <cfRule type="expression" dxfId="363" priority="579">
      <formula>IF($AO139=0,TRUE,FALSE)</formula>
    </cfRule>
  </conditionalFormatting>
  <conditionalFormatting sqref="B163:B166">
    <cfRule type="expression" dxfId="362" priority="578">
      <formula>IF($AO163=0,TRUE,FALSE)</formula>
    </cfRule>
  </conditionalFormatting>
  <conditionalFormatting sqref="B173:B184 B190:B258">
    <cfRule type="expression" dxfId="361" priority="577">
      <formula>IF($AO173=0,TRUE,FALSE)</formula>
    </cfRule>
  </conditionalFormatting>
  <conditionalFormatting sqref="B106:B108 B110 B112">
    <cfRule type="expression" dxfId="360" priority="575">
      <formula>IF($AO106=0,TRUE,FALSE)</formula>
    </cfRule>
  </conditionalFormatting>
  <conditionalFormatting sqref="C189">
    <cfRule type="expression" dxfId="359" priority="574">
      <formula>IF($AO189=0,TRUE,FALSE)</formula>
    </cfRule>
  </conditionalFormatting>
  <conditionalFormatting sqref="C189">
    <cfRule type="expression" dxfId="358" priority="573">
      <formula>IF($AO189=0,TRUE,FALSE)</formula>
    </cfRule>
  </conditionalFormatting>
  <conditionalFormatting sqref="D189:E189 L189:O189 T189:W189">
    <cfRule type="cellIs" dxfId="357" priority="572" operator="equal">
      <formula>0</formula>
    </cfRule>
  </conditionalFormatting>
  <conditionalFormatting sqref="L189:O189">
    <cfRule type="expression" dxfId="356" priority="570">
      <formula>IF(AE189&gt;0,TRUE,FALSE)</formula>
    </cfRule>
    <cfRule type="expression" dxfId="355" priority="571">
      <formula>IF(Z189&gt;0,TRUE,FALSE)</formula>
    </cfRule>
  </conditionalFormatting>
  <conditionalFormatting sqref="T189:X189">
    <cfRule type="cellIs" dxfId="354" priority="569" operator="equal">
      <formula>0</formula>
    </cfRule>
  </conditionalFormatting>
  <conditionalFormatting sqref="C189:X189">
    <cfRule type="expression" dxfId="353" priority="568">
      <formula>IF($AO189=0,TRUE,FALSE)</formula>
    </cfRule>
  </conditionalFormatting>
  <conditionalFormatting sqref="L189:O189">
    <cfRule type="expression" dxfId="352" priority="566">
      <formula>IF(AE189&gt;0,TRUE,FALSE)</formula>
    </cfRule>
    <cfRule type="expression" dxfId="351" priority="567">
      <formula>IF(Z189&gt;0,TRUE,FALSE)</formula>
    </cfRule>
  </conditionalFormatting>
  <conditionalFormatting sqref="C189:X189">
    <cfRule type="expression" dxfId="350" priority="565">
      <formula>IF($AO189=0,TRUE,FALSE)</formula>
    </cfRule>
  </conditionalFormatting>
  <conditionalFormatting sqref="T184:W184 L184:O184">
    <cfRule type="cellIs" dxfId="349" priority="564" operator="equal">
      <formula>0</formula>
    </cfRule>
  </conditionalFormatting>
  <conditionalFormatting sqref="L184:O184">
    <cfRule type="expression" dxfId="348" priority="562">
      <formula>IF(AE184&gt;0,TRUE,FALSE)</formula>
    </cfRule>
    <cfRule type="expression" dxfId="347" priority="563">
      <formula>IF(Z184&gt;0,TRUE,FALSE)</formula>
    </cfRule>
  </conditionalFormatting>
  <conditionalFormatting sqref="X184">
    <cfRule type="cellIs" dxfId="346" priority="561" operator="equal">
      <formula>0</formula>
    </cfRule>
  </conditionalFormatting>
  <conditionalFormatting sqref="C184:X184">
    <cfRule type="expression" dxfId="345" priority="560">
      <formula>IF($AO184=0,TRUE,FALSE)</formula>
    </cfRule>
  </conditionalFormatting>
  <conditionalFormatting sqref="L184:O184">
    <cfRule type="expression" dxfId="344" priority="558">
      <formula>IF(AE184&gt;0,TRUE,FALSE)</formula>
    </cfRule>
    <cfRule type="expression" dxfId="343" priority="559">
      <formula>IF(Z184&gt;0,TRUE,FALSE)</formula>
    </cfRule>
  </conditionalFormatting>
  <conditionalFormatting sqref="C184:X184">
    <cfRule type="expression" dxfId="342" priority="557">
      <formula>IF($AO184=0,TRUE,FALSE)</formula>
    </cfRule>
  </conditionalFormatting>
  <conditionalFormatting sqref="T189:W189">
    <cfRule type="cellIs" dxfId="341" priority="556" operator="equal">
      <formula>0</formula>
    </cfRule>
  </conditionalFormatting>
  <conditionalFormatting sqref="Z284:AM285 Z260:AM280">
    <cfRule type="cellIs" dxfId="340" priority="552" operator="equal">
      <formula>0</formula>
    </cfRule>
  </conditionalFormatting>
  <conditionalFormatting sqref="D278:E278 T272:W273 Z260:AM280 Z284:AM285 T279:W279">
    <cfRule type="cellIs" dxfId="339" priority="548" operator="equal">
      <formula>0</formula>
    </cfRule>
  </conditionalFormatting>
  <conditionalFormatting sqref="X284:X285 X260:X277 X279:X280">
    <cfRule type="cellIs" dxfId="338" priority="545" operator="equal">
      <formula>0</formula>
    </cfRule>
  </conditionalFormatting>
  <conditionalFormatting sqref="X260:X262 H260:K262 T272:W273 B279:B280 B284:B285">
    <cfRule type="expression" dxfId="337" priority="544">
      <formula>IF($AO260=0,TRUE,FALSE)</formula>
    </cfRule>
  </conditionalFormatting>
  <conditionalFormatting sqref="H260:K262 P260:S262 X260:X262">
    <cfRule type="expression" dxfId="336" priority="541">
      <formula>IF($AO260=0,TRUE,FALSE)</formula>
    </cfRule>
  </conditionalFormatting>
  <conditionalFormatting sqref="B260:B263">
    <cfRule type="expression" dxfId="335" priority="540">
      <formula>IF($AO260=0,TRUE,FALSE)</formula>
    </cfRule>
  </conditionalFormatting>
  <conditionalFormatting sqref="X263 H263:K263">
    <cfRule type="expression" dxfId="334" priority="539">
      <formula>IF($AO263=0,TRUE,FALSE)</formula>
    </cfRule>
  </conditionalFormatting>
  <conditionalFormatting sqref="H263:K263 P263:S263 X263">
    <cfRule type="expression" dxfId="333" priority="538">
      <formula>IF($AO263=0,TRUE,FALSE)</formula>
    </cfRule>
  </conditionalFormatting>
  <conditionalFormatting sqref="B264">
    <cfRule type="expression" dxfId="332" priority="537">
      <formula>IF($AO264=0,TRUE,FALSE)</formula>
    </cfRule>
  </conditionalFormatting>
  <conditionalFormatting sqref="T272:X273 X264:X271 X274:X277 H264:K277">
    <cfRule type="expression" dxfId="331" priority="534">
      <formula>IF($AO264=0,TRUE,FALSE)</formula>
    </cfRule>
  </conditionalFormatting>
  <conditionalFormatting sqref="P272:X273 P264:S271 X264:X271 P274:S277 X274:X277 H264:K277">
    <cfRule type="expression" dxfId="330" priority="531">
      <formula>IF($AO264=0,TRUE,FALSE)</formula>
    </cfRule>
  </conditionalFormatting>
  <conditionalFormatting sqref="B264">
    <cfRule type="expression" dxfId="329" priority="530">
      <formula>IF($AO264=0,TRUE,FALSE)</formula>
    </cfRule>
  </conditionalFormatting>
  <conditionalFormatting sqref="B265:B272">
    <cfRule type="expression" dxfId="328" priority="529">
      <formula>IF($AO265=0,TRUE,FALSE)</formula>
    </cfRule>
  </conditionalFormatting>
  <conditionalFormatting sqref="B265:B272">
    <cfRule type="expression" dxfId="327" priority="528">
      <formula>IF($AO265=0,TRUE,FALSE)</formula>
    </cfRule>
  </conditionalFormatting>
  <conditionalFormatting sqref="D278:K278 P278:S278">
    <cfRule type="expression" dxfId="326" priority="527">
      <formula>IF($AO278=0,TRUE,FALSE)</formula>
    </cfRule>
  </conditionalFormatting>
  <conditionalFormatting sqref="D278:K278 P278:S278">
    <cfRule type="expression" dxfId="325" priority="526">
      <formula>IF($AO278=0,TRUE,FALSE)</formula>
    </cfRule>
  </conditionalFormatting>
  <conditionalFormatting sqref="D278:K278 P278:S278">
    <cfRule type="expression" dxfId="324" priority="525">
      <formula>IF($AO278=0,TRUE,FALSE)</formula>
    </cfRule>
  </conditionalFormatting>
  <conditionalFormatting sqref="C275:D277">
    <cfRule type="expression" dxfId="323" priority="524">
      <formula>IF($AO275=0,TRUE,FALSE)</formula>
    </cfRule>
  </conditionalFormatting>
  <conditionalFormatting sqref="E275:F277">
    <cfRule type="expression" dxfId="322" priority="523">
      <formula>IF($AO275=0,TRUE,FALSE)</formula>
    </cfRule>
  </conditionalFormatting>
  <conditionalFormatting sqref="C278">
    <cfRule type="expression" dxfId="321" priority="522">
      <formula>IF($AO278=0,TRUE,FALSE)</formula>
    </cfRule>
  </conditionalFormatting>
  <conditionalFormatting sqref="C278">
    <cfRule type="expression" dxfId="320" priority="521">
      <formula>IF($AO278=0,TRUE,FALSE)</formula>
    </cfRule>
  </conditionalFormatting>
  <conditionalFormatting sqref="C278">
    <cfRule type="expression" dxfId="319" priority="520">
      <formula>IF($AO278=0,TRUE,FALSE)</formula>
    </cfRule>
  </conditionalFormatting>
  <conditionalFormatting sqref="C278">
    <cfRule type="expression" dxfId="318" priority="519">
      <formula>IF($AO278=0,TRUE,FALSE)</formula>
    </cfRule>
  </conditionalFormatting>
  <conditionalFormatting sqref="C278">
    <cfRule type="expression" dxfId="317" priority="518">
      <formula>IF($AO278=0,TRUE,FALSE)</formula>
    </cfRule>
  </conditionalFormatting>
  <conditionalFormatting sqref="T279:W279">
    <cfRule type="expression" dxfId="316" priority="511">
      <formula>IF($AO279=0,TRUE,FALSE)</formula>
    </cfRule>
  </conditionalFormatting>
  <conditionalFormatting sqref="T279:X279 X284:X285 H279:K280 H284:J284 H285:K285 X280">
    <cfRule type="expression" dxfId="315" priority="510">
      <formula>IF($AO279=0,TRUE,FALSE)</formula>
    </cfRule>
  </conditionalFormatting>
  <conditionalFormatting sqref="H279:K280 P279:X279 H284:J284 H285:K285 P284:S285 X284:X285 P280:S280 X280">
    <cfRule type="expression" dxfId="314" priority="509">
      <formula>IF($AO279=0,TRUE,FALSE)</formula>
    </cfRule>
  </conditionalFormatting>
  <conditionalFormatting sqref="T279:W279 Z279:AM280">
    <cfRule type="cellIs" dxfId="313" priority="508" operator="equal">
      <formula>0</formula>
    </cfRule>
  </conditionalFormatting>
  <conditionalFormatting sqref="X279:X280">
    <cfRule type="cellIs" dxfId="312" priority="507" operator="equal">
      <formula>0</formula>
    </cfRule>
  </conditionalFormatting>
  <conditionalFormatting sqref="B279:B280">
    <cfRule type="expression" dxfId="311" priority="506">
      <formula>IF($AO279=0,TRUE,FALSE)</formula>
    </cfRule>
  </conditionalFormatting>
  <conditionalFormatting sqref="T279:W279">
    <cfRule type="expression" dxfId="310" priority="505">
      <formula>IF($AO279=0,TRUE,FALSE)</formula>
    </cfRule>
  </conditionalFormatting>
  <conditionalFormatting sqref="T279:X279 H279:K280 X280">
    <cfRule type="expression" dxfId="309" priority="504">
      <formula>IF($AO279=0,TRUE,FALSE)</formula>
    </cfRule>
  </conditionalFormatting>
  <conditionalFormatting sqref="H279:K280 P279:X279 P280:S280 X280">
    <cfRule type="expression" dxfId="308" priority="503">
      <formula>IF($AO279=0,TRUE,FALSE)</formula>
    </cfRule>
  </conditionalFormatting>
  <conditionalFormatting sqref="Z279:AM279">
    <cfRule type="cellIs" dxfId="307" priority="502" operator="equal">
      <formula>0</formula>
    </cfRule>
  </conditionalFormatting>
  <conditionalFormatting sqref="B279">
    <cfRule type="expression" dxfId="306" priority="501">
      <formula>IF($AO279=0,TRUE,FALSE)</formula>
    </cfRule>
  </conditionalFormatting>
  <conditionalFormatting sqref="H279:K279">
    <cfRule type="expression" dxfId="305" priority="500">
      <formula>IF($AO279=0,TRUE,FALSE)</formula>
    </cfRule>
  </conditionalFormatting>
  <conditionalFormatting sqref="H279:K279">
    <cfRule type="expression" dxfId="304" priority="499">
      <formula>IF($AO279=0,TRUE,FALSE)</formula>
    </cfRule>
  </conditionalFormatting>
  <conditionalFormatting sqref="T279:W279">
    <cfRule type="cellIs" dxfId="303" priority="498" operator="equal">
      <formula>0</formula>
    </cfRule>
  </conditionalFormatting>
  <conditionalFormatting sqref="X279">
    <cfRule type="cellIs" dxfId="302" priority="497" operator="equal">
      <formula>0</formula>
    </cfRule>
  </conditionalFormatting>
  <conditionalFormatting sqref="T279:X279">
    <cfRule type="expression" dxfId="301" priority="496">
      <formula>IF($AO279=0,TRUE,FALSE)</formula>
    </cfRule>
  </conditionalFormatting>
  <conditionalFormatting sqref="P279:X279">
    <cfRule type="expression" dxfId="300" priority="495">
      <formula>IF($AO279=0,TRUE,FALSE)</formula>
    </cfRule>
  </conditionalFormatting>
  <conditionalFormatting sqref="Z280:AM280">
    <cfRule type="cellIs" dxfId="299" priority="494" operator="equal">
      <formula>0</formula>
    </cfRule>
  </conditionalFormatting>
  <conditionalFormatting sqref="Z280:AM280">
    <cfRule type="cellIs" dxfId="298" priority="493" operator="equal">
      <formula>0</formula>
    </cfRule>
  </conditionalFormatting>
  <conditionalFormatting sqref="X280">
    <cfRule type="cellIs" dxfId="297" priority="492" operator="equal">
      <formula>0</formula>
    </cfRule>
  </conditionalFormatting>
  <conditionalFormatting sqref="H280:K280 X280">
    <cfRule type="expression" dxfId="296" priority="491">
      <formula>IF($AO280=0,TRUE,FALSE)</formula>
    </cfRule>
  </conditionalFormatting>
  <conditionalFormatting sqref="X280">
    <cfRule type="cellIs" dxfId="295" priority="489" operator="equal">
      <formula>0</formula>
    </cfRule>
  </conditionalFormatting>
  <conditionalFormatting sqref="H280:K280 P280:S280 X280">
    <cfRule type="expression" dxfId="294" priority="488">
      <formula>IF($AO280=0,TRUE,FALSE)</formula>
    </cfRule>
  </conditionalFormatting>
  <conditionalFormatting sqref="I280">
    <cfRule type="expression" dxfId="293" priority="487">
      <formula>IF($AO280=0,TRUE,FALSE)</formula>
    </cfRule>
  </conditionalFormatting>
  <conditionalFormatting sqref="I280">
    <cfRule type="expression" dxfId="292" priority="486">
      <formula>IF($AO280=0,TRUE,FALSE)</formula>
    </cfRule>
  </conditionalFormatting>
  <conditionalFormatting sqref="B280">
    <cfRule type="expression" dxfId="291" priority="485">
      <formula>IF($AO280=0,TRUE,FALSE)</formula>
    </cfRule>
  </conditionalFormatting>
  <conditionalFormatting sqref="Z281:AM281">
    <cfRule type="cellIs" dxfId="290" priority="484" operator="equal">
      <formula>0</formula>
    </cfRule>
  </conditionalFormatting>
  <conditionalFormatting sqref="Z281:AM281">
    <cfRule type="cellIs" dxfId="289" priority="483" operator="equal">
      <formula>0</formula>
    </cfRule>
  </conditionalFormatting>
  <conditionalFormatting sqref="X281">
    <cfRule type="cellIs" dxfId="288" priority="482" operator="equal">
      <formula>0</formula>
    </cfRule>
  </conditionalFormatting>
  <conditionalFormatting sqref="B281">
    <cfRule type="expression" dxfId="287" priority="481">
      <formula>IF($AO281=0,TRUE,FALSE)</formula>
    </cfRule>
  </conditionalFormatting>
  <conditionalFormatting sqref="X281 H281:K281">
    <cfRule type="expression" dxfId="286" priority="479">
      <formula>IF($AO281=0,TRUE,FALSE)</formula>
    </cfRule>
  </conditionalFormatting>
  <conditionalFormatting sqref="H281:K281 P281:S281 X281">
    <cfRule type="expression" dxfId="285" priority="478">
      <formula>IF($AO281=0,TRUE,FALSE)</formula>
    </cfRule>
  </conditionalFormatting>
  <conditionalFormatting sqref="Z282:AM283">
    <cfRule type="cellIs" dxfId="284" priority="477" operator="equal">
      <formula>0</formula>
    </cfRule>
  </conditionalFormatting>
  <conditionalFormatting sqref="X282:X283">
    <cfRule type="cellIs" dxfId="283" priority="476" operator="equal">
      <formula>0</formula>
    </cfRule>
  </conditionalFormatting>
  <conditionalFormatting sqref="B282:B283">
    <cfRule type="expression" dxfId="282" priority="475">
      <formula>IF($AO282=0,TRUE,FALSE)</formula>
    </cfRule>
  </conditionalFormatting>
  <conditionalFormatting sqref="H282:K283 X282:X283">
    <cfRule type="expression" dxfId="281" priority="473">
      <formula>IF($AO282=0,TRUE,FALSE)</formula>
    </cfRule>
  </conditionalFormatting>
  <conditionalFormatting sqref="H282:K283 P282:S283 X282:X283">
    <cfRule type="expression" dxfId="280" priority="472">
      <formula>IF($AO282=0,TRUE,FALSE)</formula>
    </cfRule>
  </conditionalFormatting>
  <conditionalFormatting sqref="B282:B283">
    <cfRule type="expression" dxfId="279" priority="471">
      <formula>IF($AO282=0,TRUE,FALSE)</formula>
    </cfRule>
  </conditionalFormatting>
  <conditionalFormatting sqref="K284">
    <cfRule type="expression" dxfId="278" priority="455">
      <formula>IF($AO284=0,TRUE,FALSE)</formula>
    </cfRule>
  </conditionalFormatting>
  <conditionalFormatting sqref="K284">
    <cfRule type="expression" dxfId="277" priority="454">
      <formula>IF($AO284=0,TRUE,FALSE)</formula>
    </cfRule>
  </conditionalFormatting>
  <conditionalFormatting sqref="Z259:AM259 T259:W259">
    <cfRule type="cellIs" dxfId="276" priority="449" operator="equal">
      <formula>0</formula>
    </cfRule>
  </conditionalFormatting>
  <conditionalFormatting sqref="X259">
    <cfRule type="cellIs" dxfId="275" priority="446" operator="equal">
      <formula>0</formula>
    </cfRule>
  </conditionalFormatting>
  <conditionalFormatting sqref="T259:X259 H259:K259">
    <cfRule type="expression" dxfId="274" priority="445">
      <formula>IF($AO259=0,TRUE,FALSE)</formula>
    </cfRule>
  </conditionalFormatting>
  <conditionalFormatting sqref="T259:W259">
    <cfRule type="cellIs" dxfId="273" priority="444" operator="equal">
      <formula>0</formula>
    </cfRule>
  </conditionalFormatting>
  <conditionalFormatting sqref="X259">
    <cfRule type="cellIs" dxfId="272" priority="441" operator="equal">
      <formula>0</formula>
    </cfRule>
  </conditionalFormatting>
  <conditionalFormatting sqref="H259:K259 P259:X259">
    <cfRule type="expression" dxfId="271" priority="440">
      <formula>IF($AO259=0,TRUE,FALSE)</formula>
    </cfRule>
  </conditionalFormatting>
  <conditionalFormatting sqref="B259">
    <cfRule type="expression" dxfId="270" priority="439">
      <formula>IF($AO259=0,TRUE,FALSE)</formula>
    </cfRule>
  </conditionalFormatting>
  <conditionalFormatting sqref="Z286:AM287">
    <cfRule type="cellIs" dxfId="269" priority="431" operator="equal">
      <formula>0</formula>
    </cfRule>
  </conditionalFormatting>
  <conditionalFormatting sqref="Z286:AM287">
    <cfRule type="cellIs" dxfId="268" priority="430" operator="equal">
      <formula>0</formula>
    </cfRule>
  </conditionalFormatting>
  <conditionalFormatting sqref="X286:X287">
    <cfRule type="cellIs" dxfId="267" priority="429" operator="equal">
      <formula>0</formula>
    </cfRule>
  </conditionalFormatting>
  <conditionalFormatting sqref="B286:B287">
    <cfRule type="expression" dxfId="266" priority="428">
      <formula>IF($AO286=0,TRUE,FALSE)</formula>
    </cfRule>
  </conditionalFormatting>
  <conditionalFormatting sqref="H286:K287">
    <cfRule type="expression" dxfId="265" priority="423">
      <formula>IF($AO286=0,TRUE,FALSE)</formula>
    </cfRule>
  </conditionalFormatting>
  <conditionalFormatting sqref="X286:X287">
    <cfRule type="expression" dxfId="264" priority="426">
      <formula>IF($AO286=0,TRUE,FALSE)</formula>
    </cfRule>
  </conditionalFormatting>
  <conditionalFormatting sqref="P286:S287 X286:X287">
    <cfRule type="expression" dxfId="263" priority="425">
      <formula>IF($AO286=0,TRUE,FALSE)</formula>
    </cfRule>
  </conditionalFormatting>
  <conditionalFormatting sqref="H286:K287">
    <cfRule type="expression" dxfId="262" priority="424">
      <formula>IF($AO286=0,TRUE,FALSE)</formula>
    </cfRule>
  </conditionalFormatting>
  <conditionalFormatting sqref="Z288:AM289">
    <cfRule type="cellIs" dxfId="261" priority="422" operator="equal">
      <formula>0</formula>
    </cfRule>
  </conditionalFormatting>
  <conditionalFormatting sqref="X288:X289">
    <cfRule type="cellIs" dxfId="260" priority="420" operator="equal">
      <formula>0</formula>
    </cfRule>
  </conditionalFormatting>
  <conditionalFormatting sqref="X288:X289 H288:K289">
    <cfRule type="expression" dxfId="259" priority="418">
      <formula>IF($AO288=0,TRUE,FALSE)</formula>
    </cfRule>
  </conditionalFormatting>
  <conditionalFormatting sqref="H288:K289 P288:S289 X288:X289">
    <cfRule type="expression" dxfId="258" priority="417">
      <formula>IF($AO288=0,TRUE,FALSE)</formula>
    </cfRule>
  </conditionalFormatting>
  <conditionalFormatting sqref="Z290:AM291">
    <cfRule type="cellIs" dxfId="257" priority="416" operator="equal">
      <formula>0</formula>
    </cfRule>
  </conditionalFormatting>
  <conditionalFormatting sqref="X290:X291">
    <cfRule type="cellIs" dxfId="256" priority="415" operator="equal">
      <formula>0</formula>
    </cfRule>
  </conditionalFormatting>
  <conditionalFormatting sqref="H290:K291 X290:X291">
    <cfRule type="expression" dxfId="255" priority="413">
      <formula>IF($AO290=0,TRUE,FALSE)</formula>
    </cfRule>
  </conditionalFormatting>
  <conditionalFormatting sqref="H290:K291 P290:S291 X290:X291">
    <cfRule type="expression" dxfId="254" priority="412">
      <formula>IF($AO290=0,TRUE,FALSE)</formula>
    </cfRule>
  </conditionalFormatting>
  <conditionalFormatting sqref="Z292:AM293">
    <cfRule type="cellIs" dxfId="253" priority="411" operator="equal">
      <formula>0</formula>
    </cfRule>
  </conditionalFormatting>
  <conditionalFormatting sqref="X292:X293">
    <cfRule type="cellIs" dxfId="252" priority="410" operator="equal">
      <formula>0</formula>
    </cfRule>
  </conditionalFormatting>
  <conditionalFormatting sqref="H292:K293 X292:X293">
    <cfRule type="expression" dxfId="251" priority="408">
      <formula>IF($AO292=0,TRUE,FALSE)</formula>
    </cfRule>
  </conditionalFormatting>
  <conditionalFormatting sqref="H292:K293 P292:S293 X292:X293">
    <cfRule type="expression" dxfId="250" priority="407">
      <formula>IF($AO292=0,TRUE,FALSE)</formula>
    </cfRule>
  </conditionalFormatting>
  <conditionalFormatting sqref="Z294:AM294">
    <cfRule type="cellIs" dxfId="249" priority="406" operator="equal">
      <formula>0</formula>
    </cfRule>
  </conditionalFormatting>
  <conditionalFormatting sqref="Z294:AM294">
    <cfRule type="cellIs" dxfId="248" priority="404" operator="equal">
      <formula>0</formula>
    </cfRule>
  </conditionalFormatting>
  <conditionalFormatting sqref="X294">
    <cfRule type="cellIs" dxfId="247" priority="403" operator="equal">
      <formula>0</formula>
    </cfRule>
  </conditionalFormatting>
  <conditionalFormatting sqref="H294:K294 X294">
    <cfRule type="expression" dxfId="246" priority="401">
      <formula>IF($AO294=0,TRUE,FALSE)</formula>
    </cfRule>
  </conditionalFormatting>
  <conditionalFormatting sqref="P294:S294 H294:K294 X294">
    <cfRule type="expression" dxfId="245" priority="400">
      <formula>IF($AO294=0,TRUE,FALSE)</formula>
    </cfRule>
  </conditionalFormatting>
  <conditionalFormatting sqref="L256:O272 L275:O277">
    <cfRule type="cellIs" dxfId="244" priority="395" operator="equal">
      <formula>0</formula>
    </cfRule>
  </conditionalFormatting>
  <conditionalFormatting sqref="L256:O272 L275:O277">
    <cfRule type="expression" dxfId="243" priority="393">
      <formula>IF(AE256&gt;0,TRUE,FALSE)</formula>
    </cfRule>
    <cfRule type="expression" dxfId="242" priority="394">
      <formula>IF(Z256&gt;0,TRUE,FALSE)</formula>
    </cfRule>
  </conditionalFormatting>
  <conditionalFormatting sqref="L256:O272 L275:O277">
    <cfRule type="expression" dxfId="241" priority="392">
      <formula>IF($AO256=0,TRUE,FALSE)</formula>
    </cfRule>
  </conditionalFormatting>
  <conditionalFormatting sqref="L278:O278">
    <cfRule type="cellIs" dxfId="240" priority="387" operator="equal">
      <formula>0</formula>
    </cfRule>
  </conditionalFormatting>
  <conditionalFormatting sqref="L278:O278">
    <cfRule type="expression" dxfId="239" priority="385">
      <formula>IF(AE278&gt;0,TRUE,FALSE)</formula>
    </cfRule>
    <cfRule type="expression" dxfId="238" priority="386">
      <formula>IF(Z278&gt;0,TRUE,FALSE)</formula>
    </cfRule>
  </conditionalFormatting>
  <conditionalFormatting sqref="L278:O278">
    <cfRule type="expression" dxfId="237" priority="384">
      <formula>IF($AO278=0,TRUE,FALSE)</formula>
    </cfRule>
  </conditionalFormatting>
  <conditionalFormatting sqref="L278:O278">
    <cfRule type="cellIs" dxfId="236" priority="383" operator="equal">
      <formula>0</formula>
    </cfRule>
  </conditionalFormatting>
  <conditionalFormatting sqref="L278:O278">
    <cfRule type="expression" dxfId="235" priority="381">
      <formula>IF(AE278&gt;0,TRUE,FALSE)</formula>
    </cfRule>
    <cfRule type="expression" dxfId="234" priority="382">
      <formula>IF(Z278&gt;0,TRUE,FALSE)</formula>
    </cfRule>
  </conditionalFormatting>
  <conditionalFormatting sqref="L278:O278">
    <cfRule type="expression" dxfId="233" priority="380">
      <formula>IF($AO278=0,TRUE,FALSE)</formula>
    </cfRule>
  </conditionalFormatting>
  <conditionalFormatting sqref="L278:O278">
    <cfRule type="expression" dxfId="232" priority="378">
      <formula>IF(AE278&gt;0,TRUE,FALSE)</formula>
    </cfRule>
    <cfRule type="expression" dxfId="231" priority="379">
      <formula>IF(Z278&gt;0,TRUE,FALSE)</formula>
    </cfRule>
  </conditionalFormatting>
  <conditionalFormatting sqref="L278:O278">
    <cfRule type="expression" dxfId="230" priority="377">
      <formula>IF($AO278=0,TRUE,FALSE)</formula>
    </cfRule>
  </conditionalFormatting>
  <conditionalFormatting sqref="L273:O274">
    <cfRule type="cellIs" dxfId="229" priority="376" operator="equal">
      <formula>0</formula>
    </cfRule>
  </conditionalFormatting>
  <conditionalFormatting sqref="L273:O274">
    <cfRule type="expression" dxfId="228" priority="374">
      <formula>IF(AE273&gt;0,TRUE,FALSE)</formula>
    </cfRule>
    <cfRule type="expression" dxfId="227" priority="375">
      <formula>IF(Z273&gt;0,TRUE,FALSE)</formula>
    </cfRule>
  </conditionalFormatting>
  <conditionalFormatting sqref="L273:O274">
    <cfRule type="expression" dxfId="226" priority="373">
      <formula>IF($AO273=0,TRUE,FALSE)</formula>
    </cfRule>
  </conditionalFormatting>
  <conditionalFormatting sqref="L273:O273">
    <cfRule type="cellIs" dxfId="225" priority="372" operator="equal">
      <formula>0</formula>
    </cfRule>
  </conditionalFormatting>
  <conditionalFormatting sqref="L273:O273">
    <cfRule type="expression" dxfId="224" priority="370">
      <formula>IF(AE273&gt;0,TRUE,FALSE)</formula>
    </cfRule>
    <cfRule type="expression" dxfId="223" priority="371">
      <formula>IF(Z273&gt;0,TRUE,FALSE)</formula>
    </cfRule>
  </conditionalFormatting>
  <conditionalFormatting sqref="L273:O273">
    <cfRule type="expression" dxfId="222" priority="369">
      <formula>IF($AO273=0,TRUE,FALSE)</formula>
    </cfRule>
  </conditionalFormatting>
  <conditionalFormatting sqref="L273:O273">
    <cfRule type="expression" dxfId="221" priority="367">
      <formula>IF(AE273&gt;0,TRUE,FALSE)</formula>
    </cfRule>
    <cfRule type="expression" dxfId="220" priority="368">
      <formula>IF(Z273&gt;0,TRUE,FALSE)</formula>
    </cfRule>
  </conditionalFormatting>
  <conditionalFormatting sqref="L273:O273">
    <cfRule type="expression" dxfId="219" priority="366">
      <formula>IF($AO273=0,TRUE,FALSE)</formula>
    </cfRule>
  </conditionalFormatting>
  <conditionalFormatting sqref="T260:W271">
    <cfRule type="cellIs" dxfId="218" priority="365" operator="equal">
      <formula>0</formula>
    </cfRule>
  </conditionalFormatting>
  <conditionalFormatting sqref="T260:W271">
    <cfRule type="expression" dxfId="217" priority="364">
      <formula>IF($AO260=0,TRUE,FALSE)</formula>
    </cfRule>
  </conditionalFormatting>
  <conditionalFormatting sqref="T260:W271">
    <cfRule type="cellIs" dxfId="216" priority="363" operator="equal">
      <formula>0</formula>
    </cfRule>
  </conditionalFormatting>
  <conditionalFormatting sqref="T260:W271">
    <cfRule type="expression" dxfId="215" priority="362">
      <formula>IF($AO260=0,TRUE,FALSE)</formula>
    </cfRule>
  </conditionalFormatting>
  <conditionalFormatting sqref="T274:W277">
    <cfRule type="cellIs" dxfId="214" priority="361" operator="equal">
      <formula>0</formula>
    </cfRule>
  </conditionalFormatting>
  <conditionalFormatting sqref="T274:W277">
    <cfRule type="expression" dxfId="213" priority="360">
      <formula>IF($AO274=0,TRUE,FALSE)</formula>
    </cfRule>
  </conditionalFormatting>
  <conditionalFormatting sqref="T274:W277">
    <cfRule type="cellIs" dxfId="212" priority="359" operator="equal">
      <formula>0</formula>
    </cfRule>
  </conditionalFormatting>
  <conditionalFormatting sqref="T274:W277">
    <cfRule type="expression" dxfId="211" priority="358">
      <formula>IF($AO274=0,TRUE,FALSE)</formula>
    </cfRule>
  </conditionalFormatting>
  <conditionalFormatting sqref="D331:E331">
    <cfRule type="cellIs" dxfId="210" priority="353" operator="equal">
      <formula>0</formula>
    </cfRule>
  </conditionalFormatting>
  <conditionalFormatting sqref="D331:K331 P331:S331">
    <cfRule type="expression" dxfId="209" priority="351">
      <formula>IF($AO331=0,TRUE,FALSE)</formula>
    </cfRule>
  </conditionalFormatting>
  <conditionalFormatting sqref="D331:K331 P331:S331">
    <cfRule type="expression" dxfId="208" priority="350">
      <formula>IF($AO331=0,TRUE,FALSE)</formula>
    </cfRule>
  </conditionalFormatting>
  <conditionalFormatting sqref="D331:K331 P331:S331">
    <cfRule type="expression" dxfId="207" priority="349">
      <formula>IF($AO331=0,TRUE,FALSE)</formula>
    </cfRule>
  </conditionalFormatting>
  <conditionalFormatting sqref="C331">
    <cfRule type="expression" dxfId="206" priority="348">
      <formula>IF($AO331=0,TRUE,FALSE)</formula>
    </cfRule>
  </conditionalFormatting>
  <conditionalFormatting sqref="C331">
    <cfRule type="expression" dxfId="205" priority="347">
      <formula>IF($AO331=0,TRUE,FALSE)</formula>
    </cfRule>
  </conditionalFormatting>
  <conditionalFormatting sqref="C331">
    <cfRule type="expression" dxfId="204" priority="346">
      <formula>IF($AO331=0,TRUE,FALSE)</formula>
    </cfRule>
  </conditionalFormatting>
  <conditionalFormatting sqref="C331">
    <cfRule type="expression" dxfId="203" priority="345">
      <formula>IF($AO331=0,TRUE,FALSE)</formula>
    </cfRule>
  </conditionalFormatting>
  <conditionalFormatting sqref="C331">
    <cfRule type="expression" dxfId="202" priority="344">
      <formula>IF($AO331=0,TRUE,FALSE)</formula>
    </cfRule>
  </conditionalFormatting>
  <conditionalFormatting sqref="L331:O331">
    <cfRule type="cellIs" dxfId="201" priority="332" operator="equal">
      <formula>0</formula>
    </cfRule>
  </conditionalFormatting>
  <conditionalFormatting sqref="L331:O331">
    <cfRule type="expression" dxfId="200" priority="330">
      <formula>IF(AE331&gt;0,TRUE,FALSE)</formula>
    </cfRule>
    <cfRule type="expression" dxfId="199" priority="331">
      <formula>IF(Z331&gt;0,TRUE,FALSE)</formula>
    </cfRule>
  </conditionalFormatting>
  <conditionalFormatting sqref="L331:O331">
    <cfRule type="expression" dxfId="198" priority="329">
      <formula>IF($AO331=0,TRUE,FALSE)</formula>
    </cfRule>
  </conditionalFormatting>
  <conditionalFormatting sqref="L331:O331">
    <cfRule type="cellIs" dxfId="197" priority="328" operator="equal">
      <formula>0</formula>
    </cfRule>
  </conditionalFormatting>
  <conditionalFormatting sqref="L331:O331">
    <cfRule type="expression" dxfId="196" priority="326">
      <formula>IF(AE331&gt;0,TRUE,FALSE)</formula>
    </cfRule>
    <cfRule type="expression" dxfId="195" priority="327">
      <formula>IF(Z331&gt;0,TRUE,FALSE)</formula>
    </cfRule>
  </conditionalFormatting>
  <conditionalFormatting sqref="L331:O331">
    <cfRule type="expression" dxfId="194" priority="325">
      <formula>IF($AO331=0,TRUE,FALSE)</formula>
    </cfRule>
  </conditionalFormatting>
  <conditionalFormatting sqref="L331:O331">
    <cfRule type="expression" dxfId="193" priority="323">
      <formula>IF(AE331&gt;0,TRUE,FALSE)</formula>
    </cfRule>
    <cfRule type="expression" dxfId="192" priority="324">
      <formula>IF(Z331&gt;0,TRUE,FALSE)</formula>
    </cfRule>
  </conditionalFormatting>
  <conditionalFormatting sqref="L331:O331">
    <cfRule type="expression" dxfId="191" priority="322">
      <formula>IF($AO331=0,TRUE,FALSE)</formula>
    </cfRule>
  </conditionalFormatting>
  <conditionalFormatting sqref="T325:W325">
    <cfRule type="cellIs" dxfId="190" priority="321" operator="equal">
      <formula>0</formula>
    </cfRule>
  </conditionalFormatting>
  <conditionalFormatting sqref="T325:W325">
    <cfRule type="expression" dxfId="189" priority="320">
      <formula>IF($AO325=0,TRUE,FALSE)</formula>
    </cfRule>
  </conditionalFormatting>
  <conditionalFormatting sqref="T325:W325">
    <cfRule type="expression" dxfId="188" priority="319">
      <formula>IF($AO325=0,TRUE,FALSE)</formula>
    </cfRule>
  </conditionalFormatting>
  <conditionalFormatting sqref="T325:W325">
    <cfRule type="expression" dxfId="187" priority="318">
      <formula>IF($AO325=0,TRUE,FALSE)</formula>
    </cfRule>
  </conditionalFormatting>
  <conditionalFormatting sqref="T326:W330">
    <cfRule type="cellIs" dxfId="186" priority="317" operator="equal">
      <formula>0</formula>
    </cfRule>
  </conditionalFormatting>
  <conditionalFormatting sqref="T326:W330">
    <cfRule type="expression" dxfId="185" priority="316">
      <formula>IF($AO326=0,TRUE,FALSE)</formula>
    </cfRule>
  </conditionalFormatting>
  <conditionalFormatting sqref="T326:W330">
    <cfRule type="cellIs" dxfId="184" priority="315" operator="equal">
      <formula>0</formula>
    </cfRule>
  </conditionalFormatting>
  <conditionalFormatting sqref="T326:W330">
    <cfRule type="expression" dxfId="183" priority="314">
      <formula>IF($AO326=0,TRUE,FALSE)</formula>
    </cfRule>
  </conditionalFormatting>
  <conditionalFormatting sqref="T278:W278">
    <cfRule type="cellIs" dxfId="182" priority="288" operator="equal">
      <formula>0</formula>
    </cfRule>
  </conditionalFormatting>
  <conditionalFormatting sqref="X278">
    <cfRule type="cellIs" dxfId="181" priority="287" operator="equal">
      <formula>0</formula>
    </cfRule>
  </conditionalFormatting>
  <conditionalFormatting sqref="T278:X278">
    <cfRule type="expression" dxfId="180" priority="286">
      <formula>IF($AO278=0,TRUE,FALSE)</formula>
    </cfRule>
  </conditionalFormatting>
  <conditionalFormatting sqref="T278:W278">
    <cfRule type="cellIs" dxfId="179" priority="285" operator="equal">
      <formula>0</formula>
    </cfRule>
  </conditionalFormatting>
  <conditionalFormatting sqref="T278:X278">
    <cfRule type="cellIs" dxfId="178" priority="284" operator="equal">
      <formula>0</formula>
    </cfRule>
  </conditionalFormatting>
  <conditionalFormatting sqref="T278:X278">
    <cfRule type="expression" dxfId="177" priority="283">
      <formula>IF($AO278=0,TRUE,FALSE)</formula>
    </cfRule>
  </conditionalFormatting>
  <conditionalFormatting sqref="T278:X278">
    <cfRule type="expression" dxfId="176" priority="282">
      <formula>IF($AO278=0,TRUE,FALSE)</formula>
    </cfRule>
  </conditionalFormatting>
  <conditionalFormatting sqref="T278:W278">
    <cfRule type="cellIs" dxfId="175" priority="281" operator="equal">
      <formula>0</formula>
    </cfRule>
  </conditionalFormatting>
  <conditionalFormatting sqref="T331:W331">
    <cfRule type="cellIs" dxfId="174" priority="280" operator="equal">
      <formula>0</formula>
    </cfRule>
  </conditionalFormatting>
  <conditionalFormatting sqref="X331">
    <cfRule type="cellIs" dxfId="173" priority="279" operator="equal">
      <formula>0</formula>
    </cfRule>
  </conditionalFormatting>
  <conditionalFormatting sqref="T331:X331">
    <cfRule type="expression" dxfId="172" priority="278">
      <formula>IF($AO331=0,TRUE,FALSE)</formula>
    </cfRule>
  </conditionalFormatting>
  <conditionalFormatting sqref="T331:W331">
    <cfRule type="cellIs" dxfId="171" priority="277" operator="equal">
      <formula>0</formula>
    </cfRule>
  </conditionalFormatting>
  <conditionalFormatting sqref="T331:X331">
    <cfRule type="cellIs" dxfId="170" priority="276" operator="equal">
      <formula>0</formula>
    </cfRule>
  </conditionalFormatting>
  <conditionalFormatting sqref="T331:X331">
    <cfRule type="expression" dxfId="169" priority="275">
      <formula>IF($AO331=0,TRUE,FALSE)</formula>
    </cfRule>
  </conditionalFormatting>
  <conditionalFormatting sqref="T331:X331">
    <cfRule type="expression" dxfId="168" priority="274">
      <formula>IF($AO331=0,TRUE,FALSE)</formula>
    </cfRule>
  </conditionalFormatting>
  <conditionalFormatting sqref="T331:W331">
    <cfRule type="cellIs" dxfId="167" priority="273" operator="equal">
      <formula>0</formula>
    </cfRule>
  </conditionalFormatting>
  <conditionalFormatting sqref="L343:O347">
    <cfRule type="cellIs" dxfId="166" priority="272" operator="equal">
      <formula>0</formula>
    </cfRule>
  </conditionalFormatting>
  <conditionalFormatting sqref="L343:O347">
    <cfRule type="expression" dxfId="165" priority="270">
      <formula>IF(AE343&gt;0,TRUE,FALSE)</formula>
    </cfRule>
    <cfRule type="expression" dxfId="164" priority="271">
      <formula>IF(Z343&gt;0,TRUE,FALSE)</formula>
    </cfRule>
  </conditionalFormatting>
  <conditionalFormatting sqref="X345:X347">
    <cfRule type="cellIs" dxfId="163" priority="269" operator="equal">
      <formula>0</formula>
    </cfRule>
  </conditionalFormatting>
  <conditionalFormatting sqref="X345:X347 H343:S347">
    <cfRule type="expression" dxfId="162" priority="268">
      <formula>IF($AO343=0,TRUE,FALSE)</formula>
    </cfRule>
  </conditionalFormatting>
  <conditionalFormatting sqref="D348:E348">
    <cfRule type="cellIs" dxfId="161" priority="267" operator="equal">
      <formula>0</formula>
    </cfRule>
  </conditionalFormatting>
  <conditionalFormatting sqref="D348:G348">
    <cfRule type="expression" dxfId="160" priority="266">
      <formula>IF($AO348=0,TRUE,FALSE)</formula>
    </cfRule>
  </conditionalFormatting>
  <conditionalFormatting sqref="D348:G348">
    <cfRule type="expression" dxfId="159" priority="265">
      <formula>IF($AO348=0,TRUE,FALSE)</formula>
    </cfRule>
  </conditionalFormatting>
  <conditionalFormatting sqref="D348:G348">
    <cfRule type="expression" dxfId="158" priority="264">
      <formula>IF($AO348=0,TRUE,FALSE)</formula>
    </cfRule>
  </conditionalFormatting>
  <conditionalFormatting sqref="C348">
    <cfRule type="expression" dxfId="157" priority="263">
      <formula>IF($AO348=0,TRUE,FALSE)</formula>
    </cfRule>
  </conditionalFormatting>
  <conditionalFormatting sqref="C348">
    <cfRule type="expression" dxfId="156" priority="262">
      <formula>IF($AO348=0,TRUE,FALSE)</formula>
    </cfRule>
  </conditionalFormatting>
  <conditionalFormatting sqref="C348">
    <cfRule type="expression" dxfId="155" priority="261">
      <formula>IF($AO348=0,TRUE,FALSE)</formula>
    </cfRule>
  </conditionalFormatting>
  <conditionalFormatting sqref="C348">
    <cfRule type="expression" dxfId="154" priority="260">
      <formula>IF($AO348=0,TRUE,FALSE)</formula>
    </cfRule>
  </conditionalFormatting>
  <conditionalFormatting sqref="C348">
    <cfRule type="expression" dxfId="153" priority="259">
      <formula>IF($AO348=0,TRUE,FALSE)</formula>
    </cfRule>
  </conditionalFormatting>
  <conditionalFormatting sqref="T345:W347">
    <cfRule type="cellIs" dxfId="152" priority="247" operator="equal">
      <formula>0</formula>
    </cfRule>
  </conditionalFormatting>
  <conditionalFormatting sqref="T345:W347">
    <cfRule type="expression" dxfId="151" priority="246">
      <formula>IF($AO345=0,TRUE,FALSE)</formula>
    </cfRule>
  </conditionalFormatting>
  <conditionalFormatting sqref="T345:W347">
    <cfRule type="cellIs" dxfId="150" priority="245" operator="equal">
      <formula>0</formula>
    </cfRule>
  </conditionalFormatting>
  <conditionalFormatting sqref="T345:W347">
    <cfRule type="expression" dxfId="149" priority="244">
      <formula>IF($AO345=0,TRUE,FALSE)</formula>
    </cfRule>
  </conditionalFormatting>
  <conditionalFormatting sqref="L348:O348">
    <cfRule type="cellIs" dxfId="148" priority="235" operator="equal">
      <formula>0</formula>
    </cfRule>
  </conditionalFormatting>
  <conditionalFormatting sqref="L348:O348">
    <cfRule type="expression" dxfId="147" priority="233">
      <formula>IF(AE348&gt;0,TRUE,FALSE)</formula>
    </cfRule>
    <cfRule type="expression" dxfId="146" priority="234">
      <formula>IF(Z348&gt;0,TRUE,FALSE)</formula>
    </cfRule>
  </conditionalFormatting>
  <conditionalFormatting sqref="L348:O348">
    <cfRule type="expression" dxfId="145" priority="232">
      <formula>IF($AO348=0,TRUE,FALSE)</formula>
    </cfRule>
  </conditionalFormatting>
  <conditionalFormatting sqref="L348:O348">
    <cfRule type="cellIs" dxfId="144" priority="231" operator="equal">
      <formula>0</formula>
    </cfRule>
  </conditionalFormatting>
  <conditionalFormatting sqref="L348:O348">
    <cfRule type="expression" dxfId="143" priority="229">
      <formula>IF(AE348&gt;0,TRUE,FALSE)</formula>
    </cfRule>
    <cfRule type="expression" dxfId="142" priority="230">
      <formula>IF(Z348&gt;0,TRUE,FALSE)</formula>
    </cfRule>
  </conditionalFormatting>
  <conditionalFormatting sqref="L348:O348">
    <cfRule type="expression" dxfId="141" priority="228">
      <formula>IF($AO348=0,TRUE,FALSE)</formula>
    </cfRule>
  </conditionalFormatting>
  <conditionalFormatting sqref="L348:O348">
    <cfRule type="expression" dxfId="140" priority="226">
      <formula>IF(AE348&gt;0,TRUE,FALSE)</formula>
    </cfRule>
    <cfRule type="expression" dxfId="139" priority="227">
      <formula>IF(Z348&gt;0,TRUE,FALSE)</formula>
    </cfRule>
  </conditionalFormatting>
  <conditionalFormatting sqref="L348:O348">
    <cfRule type="expression" dxfId="138" priority="225">
      <formula>IF($AO348=0,TRUE,FALSE)</formula>
    </cfRule>
  </conditionalFormatting>
  <conditionalFormatting sqref="T348:W348">
    <cfRule type="cellIs" dxfId="137" priority="224" operator="equal">
      <formula>0</formula>
    </cfRule>
  </conditionalFormatting>
  <conditionalFormatting sqref="X348">
    <cfRule type="cellIs" dxfId="136" priority="223" operator="equal">
      <formula>0</formula>
    </cfRule>
  </conditionalFormatting>
  <conditionalFormatting sqref="T348:X348">
    <cfRule type="expression" dxfId="135" priority="222">
      <formula>IF($AO348=0,TRUE,FALSE)</formula>
    </cfRule>
  </conditionalFormatting>
  <conditionalFormatting sqref="T348:W348">
    <cfRule type="cellIs" dxfId="134" priority="221" operator="equal">
      <formula>0</formula>
    </cfRule>
  </conditionalFormatting>
  <conditionalFormatting sqref="T348:X348">
    <cfRule type="cellIs" dxfId="133" priority="220" operator="equal">
      <formula>0</formula>
    </cfRule>
  </conditionalFormatting>
  <conditionalFormatting sqref="T348:X348">
    <cfRule type="expression" dxfId="132" priority="219">
      <formula>IF($AO348=0,TRUE,FALSE)</formula>
    </cfRule>
  </conditionalFormatting>
  <conditionalFormatting sqref="T348:X348">
    <cfRule type="expression" dxfId="131" priority="218">
      <formula>IF($AO348=0,TRUE,FALSE)</formula>
    </cfRule>
  </conditionalFormatting>
  <conditionalFormatting sqref="T348:W348">
    <cfRule type="cellIs" dxfId="130" priority="217" operator="equal">
      <formula>0</formula>
    </cfRule>
  </conditionalFormatting>
  <conditionalFormatting sqref="H348:K348">
    <cfRule type="expression" dxfId="129" priority="216">
      <formula>IF($AO348=0,TRUE,FALSE)</formula>
    </cfRule>
  </conditionalFormatting>
  <conditionalFormatting sqref="H348:K348">
    <cfRule type="expression" dxfId="128" priority="215">
      <formula>IF($AO348=0,TRUE,FALSE)</formula>
    </cfRule>
  </conditionalFormatting>
  <conditionalFormatting sqref="H348:K348">
    <cfRule type="expression" dxfId="127" priority="214">
      <formula>IF($AO348=0,TRUE,FALSE)</formula>
    </cfRule>
  </conditionalFormatting>
  <conditionalFormatting sqref="C95">
    <cfRule type="expression" dxfId="126" priority="213">
      <formula>IF($AO95=0,TRUE,FALSE)</formula>
    </cfRule>
  </conditionalFormatting>
  <conditionalFormatting sqref="F95">
    <cfRule type="expression" dxfId="125" priority="211">
      <formula>IF($AO95=0,TRUE,FALSE)</formula>
    </cfRule>
  </conditionalFormatting>
  <conditionalFormatting sqref="C239">
    <cfRule type="expression" dxfId="124" priority="209">
      <formula>IF($AO239=0,TRUE,FALSE)</formula>
    </cfRule>
  </conditionalFormatting>
  <conditionalFormatting sqref="D239">
    <cfRule type="expression" dxfId="123" priority="207">
      <formula>IF($AO239=0,TRUE,FALSE)</formula>
    </cfRule>
  </conditionalFormatting>
  <conditionalFormatting sqref="C242">
    <cfRule type="expression" dxfId="122" priority="205">
      <formula>IF($AO242=0,TRUE,FALSE)</formula>
    </cfRule>
  </conditionalFormatting>
  <conditionalFormatting sqref="Z350:AM355 T350:W351">
    <cfRule type="cellIs" dxfId="121" priority="204" operator="equal">
      <formula>0</formula>
    </cfRule>
  </conditionalFormatting>
  <conditionalFormatting sqref="X350:X351">
    <cfRule type="cellIs" dxfId="120" priority="203" operator="equal">
      <formula>0</formula>
    </cfRule>
  </conditionalFormatting>
  <conditionalFormatting sqref="T350:X351">
    <cfRule type="expression" dxfId="119" priority="202">
      <formula>IF($AO350=0,TRUE,FALSE)</formula>
    </cfRule>
  </conditionalFormatting>
  <conditionalFormatting sqref="L350:O354">
    <cfRule type="cellIs" dxfId="118" priority="201" operator="equal">
      <formula>0</formula>
    </cfRule>
  </conditionalFormatting>
  <conditionalFormatting sqref="L350:O354">
    <cfRule type="expression" dxfId="117" priority="199">
      <formula>IF(AE350&gt;0,TRUE,FALSE)</formula>
    </cfRule>
    <cfRule type="expression" dxfId="116" priority="200">
      <formula>IF(Z350&gt;0,TRUE,FALSE)</formula>
    </cfRule>
  </conditionalFormatting>
  <conditionalFormatting sqref="X352:X354">
    <cfRule type="cellIs" dxfId="115" priority="198" operator="equal">
      <formula>0</formula>
    </cfRule>
  </conditionalFormatting>
  <conditionalFormatting sqref="X352:X354 H350:S354">
    <cfRule type="expression" dxfId="114" priority="197">
      <formula>IF($AO350=0,TRUE,FALSE)</formula>
    </cfRule>
  </conditionalFormatting>
  <conditionalFormatting sqref="D355:E355">
    <cfRule type="cellIs" dxfId="113" priority="196" operator="equal">
      <formula>0</formula>
    </cfRule>
  </conditionalFormatting>
  <conditionalFormatting sqref="D355:G355">
    <cfRule type="expression" dxfId="112" priority="195">
      <formula>IF($AO355=0,TRUE,FALSE)</formula>
    </cfRule>
  </conditionalFormatting>
  <conditionalFormatting sqref="D355:G355">
    <cfRule type="expression" dxfId="111" priority="194">
      <formula>IF($AO355=0,TRUE,FALSE)</formula>
    </cfRule>
  </conditionalFormatting>
  <conditionalFormatting sqref="D355:G355">
    <cfRule type="expression" dxfId="110" priority="193">
      <formula>IF($AO355=0,TRUE,FALSE)</formula>
    </cfRule>
  </conditionalFormatting>
  <conditionalFormatting sqref="C355">
    <cfRule type="expression" dxfId="109" priority="192">
      <formula>IF($AO355=0,TRUE,FALSE)</formula>
    </cfRule>
  </conditionalFormatting>
  <conditionalFormatting sqref="C355">
    <cfRule type="expression" dxfId="108" priority="191">
      <formula>IF($AO355=0,TRUE,FALSE)</formula>
    </cfRule>
  </conditionalFormatting>
  <conditionalFormatting sqref="C355">
    <cfRule type="expression" dxfId="107" priority="190">
      <formula>IF($AO355=0,TRUE,FALSE)</formula>
    </cfRule>
  </conditionalFormatting>
  <conditionalFormatting sqref="C355">
    <cfRule type="expression" dxfId="106" priority="189">
      <formula>IF($AO355=0,TRUE,FALSE)</formula>
    </cfRule>
  </conditionalFormatting>
  <conditionalFormatting sqref="C355">
    <cfRule type="expression" dxfId="105" priority="188">
      <formula>IF($AO355=0,TRUE,FALSE)</formula>
    </cfRule>
  </conditionalFormatting>
  <conditionalFormatting sqref="T352:W354">
    <cfRule type="cellIs" dxfId="104" priority="187" operator="equal">
      <formula>0</formula>
    </cfRule>
  </conditionalFormatting>
  <conditionalFormatting sqref="T352:W354">
    <cfRule type="expression" dxfId="103" priority="186">
      <formula>IF($AO352=0,TRUE,FALSE)</formula>
    </cfRule>
  </conditionalFormatting>
  <conditionalFormatting sqref="T352:W354">
    <cfRule type="cellIs" dxfId="102" priority="185" operator="equal">
      <formula>0</formula>
    </cfRule>
  </conditionalFormatting>
  <conditionalFormatting sqref="T352:W354">
    <cfRule type="expression" dxfId="101" priority="184">
      <formula>IF($AO352=0,TRUE,FALSE)</formula>
    </cfRule>
  </conditionalFormatting>
  <conditionalFormatting sqref="T355:W355">
    <cfRule type="cellIs" dxfId="100" priority="172" operator="equal">
      <formula>0</formula>
    </cfRule>
  </conditionalFormatting>
  <conditionalFormatting sqref="X355">
    <cfRule type="cellIs" dxfId="99" priority="171" operator="equal">
      <formula>0</formula>
    </cfRule>
  </conditionalFormatting>
  <conditionalFormatting sqref="T355:X355">
    <cfRule type="expression" dxfId="98" priority="170">
      <formula>IF($AO355=0,TRUE,FALSE)</formula>
    </cfRule>
  </conditionalFormatting>
  <conditionalFormatting sqref="T355:W355">
    <cfRule type="cellIs" dxfId="97" priority="169" operator="equal">
      <formula>0</formula>
    </cfRule>
  </conditionalFormatting>
  <conditionalFormatting sqref="T355:X355">
    <cfRule type="cellIs" dxfId="96" priority="168" operator="equal">
      <formula>0</formula>
    </cfRule>
  </conditionalFormatting>
  <conditionalFormatting sqref="T355:X355">
    <cfRule type="expression" dxfId="95" priority="167">
      <formula>IF($AO355=0,TRUE,FALSE)</formula>
    </cfRule>
  </conditionalFormatting>
  <conditionalFormatting sqref="T355:X355">
    <cfRule type="expression" dxfId="94" priority="166">
      <formula>IF($AO355=0,TRUE,FALSE)</formula>
    </cfRule>
  </conditionalFormatting>
  <conditionalFormatting sqref="T355:W355">
    <cfRule type="cellIs" dxfId="93" priority="165" operator="equal">
      <formula>0</formula>
    </cfRule>
  </conditionalFormatting>
  <conditionalFormatting sqref="H355:K355">
    <cfRule type="expression" dxfId="92" priority="164">
      <formula>IF($AO355=0,TRUE,FALSE)</formula>
    </cfRule>
  </conditionalFormatting>
  <conditionalFormatting sqref="H355:K355">
    <cfRule type="expression" dxfId="91" priority="163">
      <formula>IF($AO355=0,TRUE,FALSE)</formula>
    </cfRule>
  </conditionalFormatting>
  <conditionalFormatting sqref="H355:K355">
    <cfRule type="expression" dxfId="90" priority="162">
      <formula>IF($AO355=0,TRUE,FALSE)</formula>
    </cfRule>
  </conditionalFormatting>
  <conditionalFormatting sqref="Z356:AM356 T356:W356">
    <cfRule type="cellIs" dxfId="89" priority="161" operator="equal">
      <formula>0</formula>
    </cfRule>
  </conditionalFormatting>
  <conditionalFormatting sqref="X356">
    <cfRule type="cellIs" dxfId="88" priority="158" operator="equal">
      <formula>0</formula>
    </cfRule>
  </conditionalFormatting>
  <conditionalFormatting sqref="H356:K356 P356:X356">
    <cfRule type="expression" dxfId="87" priority="157">
      <formula>IF($AO356=0,TRUE,FALSE)</formula>
    </cfRule>
  </conditionalFormatting>
  <conditionalFormatting sqref="G357:G359">
    <cfRule type="expression" dxfId="86" priority="156">
      <formula>IF($AO357=0,TRUE,FALSE)</formula>
    </cfRule>
  </conditionalFormatting>
  <conditionalFormatting sqref="D362:E362">
    <cfRule type="cellIs" dxfId="85" priority="155" operator="equal">
      <formula>0</formula>
    </cfRule>
  </conditionalFormatting>
  <conditionalFormatting sqref="D362:F362">
    <cfRule type="expression" dxfId="84" priority="154">
      <formula>IF($AO362=0,TRUE,FALSE)</formula>
    </cfRule>
  </conditionalFormatting>
  <conditionalFormatting sqref="D362:F362">
    <cfRule type="expression" dxfId="83" priority="153">
      <formula>IF($AO362=0,TRUE,FALSE)</formula>
    </cfRule>
  </conditionalFormatting>
  <conditionalFormatting sqref="D362:F362">
    <cfRule type="expression" dxfId="82" priority="152">
      <formula>IF($AO362=0,TRUE,FALSE)</formula>
    </cfRule>
  </conditionalFormatting>
  <conditionalFormatting sqref="C362">
    <cfRule type="expression" dxfId="81" priority="151">
      <formula>IF($AO362=0,TRUE,FALSE)</formula>
    </cfRule>
  </conditionalFormatting>
  <conditionalFormatting sqref="C362">
    <cfRule type="expression" dxfId="80" priority="150">
      <formula>IF($AO362=0,TRUE,FALSE)</formula>
    </cfRule>
  </conditionalFormatting>
  <conditionalFormatting sqref="C362">
    <cfRule type="expression" dxfId="79" priority="149">
      <formula>IF($AO362=0,TRUE,FALSE)</formula>
    </cfRule>
  </conditionalFormatting>
  <conditionalFormatting sqref="C362">
    <cfRule type="expression" dxfId="78" priority="148">
      <formula>IF($AO362=0,TRUE,FALSE)</formula>
    </cfRule>
  </conditionalFormatting>
  <conditionalFormatting sqref="C362">
    <cfRule type="expression" dxfId="77" priority="147">
      <formula>IF($AO362=0,TRUE,FALSE)</formula>
    </cfRule>
  </conditionalFormatting>
  <conditionalFormatting sqref="Z357:AM361 T357:W361">
    <cfRule type="cellIs" dxfId="76" priority="146" operator="equal">
      <formula>0</formula>
    </cfRule>
  </conditionalFormatting>
  <conditionalFormatting sqref="X357:X361">
    <cfRule type="cellIs" dxfId="75" priority="145" operator="equal">
      <formula>0</formula>
    </cfRule>
  </conditionalFormatting>
  <conditionalFormatting sqref="H357:K361 P357:X361">
    <cfRule type="expression" dxfId="74" priority="144">
      <formula>IF($AO357=0,TRUE,FALSE)</formula>
    </cfRule>
  </conditionalFormatting>
  <conditionalFormatting sqref="Z362:AM362">
    <cfRule type="cellIs" dxfId="73" priority="143" operator="equal">
      <formula>0</formula>
    </cfRule>
  </conditionalFormatting>
  <conditionalFormatting sqref="T362:W362">
    <cfRule type="cellIs" dxfId="72" priority="128" operator="equal">
      <formula>0</formula>
    </cfRule>
  </conditionalFormatting>
  <conditionalFormatting sqref="X362">
    <cfRule type="cellIs" dxfId="71" priority="127" operator="equal">
      <formula>0</formula>
    </cfRule>
  </conditionalFormatting>
  <conditionalFormatting sqref="T362:X362">
    <cfRule type="expression" dxfId="70" priority="126">
      <formula>IF($AO362=0,TRUE,FALSE)</formula>
    </cfRule>
  </conditionalFormatting>
  <conditionalFormatting sqref="T362:W362">
    <cfRule type="cellIs" dxfId="69" priority="125" operator="equal">
      <formula>0</formula>
    </cfRule>
  </conditionalFormatting>
  <conditionalFormatting sqref="T362:X362">
    <cfRule type="cellIs" dxfId="68" priority="124" operator="equal">
      <formula>0</formula>
    </cfRule>
  </conditionalFormatting>
  <conditionalFormatting sqref="T362:X362">
    <cfRule type="expression" dxfId="67" priority="123">
      <formula>IF($AO362=0,TRUE,FALSE)</formula>
    </cfRule>
  </conditionalFormatting>
  <conditionalFormatting sqref="T362:X362">
    <cfRule type="expression" dxfId="66" priority="122">
      <formula>IF($AO362=0,TRUE,FALSE)</formula>
    </cfRule>
  </conditionalFormatting>
  <conditionalFormatting sqref="T362:W362">
    <cfRule type="cellIs" dxfId="65" priority="121" operator="equal">
      <formula>0</formula>
    </cfRule>
  </conditionalFormatting>
  <conditionalFormatting sqref="H362:K362">
    <cfRule type="expression" dxfId="64" priority="120">
      <formula>IF($AO362=0,TRUE,FALSE)</formula>
    </cfRule>
  </conditionalFormatting>
  <conditionalFormatting sqref="H362:K362">
    <cfRule type="expression" dxfId="63" priority="119">
      <formula>IF($AO362=0,TRUE,FALSE)</formula>
    </cfRule>
  </conditionalFormatting>
  <conditionalFormatting sqref="H362:K362">
    <cfRule type="expression" dxfId="62" priority="118">
      <formula>IF($AO362=0,TRUE,FALSE)</formula>
    </cfRule>
  </conditionalFormatting>
  <conditionalFormatting sqref="L357:O361">
    <cfRule type="cellIs" dxfId="61" priority="117" operator="equal">
      <formula>0</formula>
    </cfRule>
  </conditionalFormatting>
  <conditionalFormatting sqref="L357:O361">
    <cfRule type="expression" dxfId="60" priority="115">
      <formula>IF(AE357&gt;0,TRUE,FALSE)</formula>
    </cfRule>
    <cfRule type="expression" dxfId="59" priority="116">
      <formula>IF(Z357&gt;0,TRUE,FALSE)</formula>
    </cfRule>
  </conditionalFormatting>
  <conditionalFormatting sqref="L357:O361">
    <cfRule type="expression" dxfId="58" priority="114">
      <formula>IF($AO357=0,TRUE,FALSE)</formula>
    </cfRule>
  </conditionalFormatting>
  <conditionalFormatting sqref="Z363:AM378 T363:W378">
    <cfRule type="cellIs" dxfId="57" priority="113" operator="equal">
      <formula>0</formula>
    </cfRule>
  </conditionalFormatting>
  <conditionalFormatting sqref="X363:X378">
    <cfRule type="cellIs" dxfId="56" priority="110" operator="equal">
      <formula>0</formula>
    </cfRule>
  </conditionalFormatting>
  <conditionalFormatting sqref="H363:J363 P363:X363 T364:X378">
    <cfRule type="expression" dxfId="55" priority="109">
      <formula>IF($AO363=0,TRUE,FALSE)</formula>
    </cfRule>
  </conditionalFormatting>
  <conditionalFormatting sqref="K363">
    <cfRule type="expression" dxfId="54" priority="108">
      <formula>IF($AO363=0,TRUE,FALSE)</formula>
    </cfRule>
  </conditionalFormatting>
  <conditionalFormatting sqref="H364:J378 P364:S378">
    <cfRule type="expression" dxfId="53" priority="103">
      <formula>IF($AO364=0,TRUE,FALSE)</formula>
    </cfRule>
  </conditionalFormatting>
  <conditionalFormatting sqref="K364:K378">
    <cfRule type="expression" dxfId="52" priority="102">
      <formula>IF($AO364=0,TRUE,FALSE)</formula>
    </cfRule>
  </conditionalFormatting>
  <conditionalFormatting sqref="L356:O356">
    <cfRule type="cellIs" dxfId="51" priority="61" operator="equal">
      <formula>0</formula>
    </cfRule>
  </conditionalFormatting>
  <conditionalFormatting sqref="L356:O356">
    <cfRule type="expression" dxfId="50" priority="59">
      <formula>IF(AE356&gt;0,TRUE,FALSE)</formula>
    </cfRule>
    <cfRule type="expression" dxfId="49" priority="60">
      <formula>IF(Z356&gt;0,TRUE,FALSE)</formula>
    </cfRule>
  </conditionalFormatting>
  <conditionalFormatting sqref="L356:O356">
    <cfRule type="expression" dxfId="48" priority="58">
      <formula>IF($AO356=0,TRUE,FALSE)</formula>
    </cfRule>
  </conditionalFormatting>
  <conditionalFormatting sqref="L363:O363">
    <cfRule type="cellIs" dxfId="47" priority="57" operator="equal">
      <formula>0</formula>
    </cfRule>
  </conditionalFormatting>
  <conditionalFormatting sqref="L363:O363">
    <cfRule type="expression" dxfId="46" priority="55">
      <formula>IF(AE363&gt;0,TRUE,FALSE)</formula>
    </cfRule>
    <cfRule type="expression" dxfId="45" priority="56">
      <formula>IF(Z363&gt;0,TRUE,FALSE)</formula>
    </cfRule>
  </conditionalFormatting>
  <conditionalFormatting sqref="L363:O363">
    <cfRule type="expression" dxfId="44" priority="54">
      <formula>IF($AO363=0,TRUE,FALSE)</formula>
    </cfRule>
  </conditionalFormatting>
  <conditionalFormatting sqref="L364:O378">
    <cfRule type="cellIs" dxfId="43" priority="53" operator="equal">
      <formula>0</formula>
    </cfRule>
  </conditionalFormatting>
  <conditionalFormatting sqref="L364:O378">
    <cfRule type="expression" dxfId="42" priority="51">
      <formula>IF(AE364&gt;0,TRUE,FALSE)</formula>
    </cfRule>
    <cfRule type="expression" dxfId="41" priority="52">
      <formula>IF(Z364&gt;0,TRUE,FALSE)</formula>
    </cfRule>
  </conditionalFormatting>
  <conditionalFormatting sqref="L364:O378">
    <cfRule type="expression" dxfId="40" priority="50">
      <formula>IF($AO364=0,TRUE,FALSE)</formula>
    </cfRule>
  </conditionalFormatting>
  <conditionalFormatting sqref="P348:S348">
    <cfRule type="expression" dxfId="39" priority="38">
      <formula>IF($AO348=0,TRUE,FALSE)</formula>
    </cfRule>
  </conditionalFormatting>
  <conditionalFormatting sqref="P348:S348">
    <cfRule type="expression" dxfId="38" priority="37">
      <formula>IF($AO348=0,TRUE,FALSE)</formula>
    </cfRule>
  </conditionalFormatting>
  <conditionalFormatting sqref="P348:S348">
    <cfRule type="expression" dxfId="37" priority="36">
      <formula>IF($AO348=0,TRUE,FALSE)</formula>
    </cfRule>
  </conditionalFormatting>
  <conditionalFormatting sqref="L355:O355">
    <cfRule type="cellIs" dxfId="36" priority="35" operator="equal">
      <formula>0</formula>
    </cfRule>
  </conditionalFormatting>
  <conditionalFormatting sqref="L355:O355">
    <cfRule type="expression" dxfId="35" priority="33">
      <formula>IF(AE355&gt;0,TRUE,FALSE)</formula>
    </cfRule>
    <cfRule type="expression" dxfId="34" priority="34">
      <formula>IF(Z355&gt;0,TRUE,FALSE)</formula>
    </cfRule>
  </conditionalFormatting>
  <conditionalFormatting sqref="L355:O355">
    <cfRule type="expression" dxfId="33" priority="32">
      <formula>IF($AO355=0,TRUE,FALSE)</formula>
    </cfRule>
  </conditionalFormatting>
  <conditionalFormatting sqref="L355:O355">
    <cfRule type="cellIs" dxfId="32" priority="31" operator="equal">
      <formula>0</formula>
    </cfRule>
  </conditionalFormatting>
  <conditionalFormatting sqref="L355:O355">
    <cfRule type="expression" dxfId="31" priority="29">
      <formula>IF(AE355&gt;0,TRUE,FALSE)</formula>
    </cfRule>
    <cfRule type="expression" dxfId="30" priority="30">
      <formula>IF(Z355&gt;0,TRUE,FALSE)</formula>
    </cfRule>
  </conditionalFormatting>
  <conditionalFormatting sqref="L355:O355">
    <cfRule type="expression" dxfId="29" priority="28">
      <formula>IF($AO355=0,TRUE,FALSE)</formula>
    </cfRule>
  </conditionalFormatting>
  <conditionalFormatting sqref="L355:O355">
    <cfRule type="expression" dxfId="28" priority="26">
      <formula>IF(AE355&gt;0,TRUE,FALSE)</formula>
    </cfRule>
    <cfRule type="expression" dxfId="27" priority="27">
      <formula>IF(Z355&gt;0,TRUE,FALSE)</formula>
    </cfRule>
  </conditionalFormatting>
  <conditionalFormatting sqref="L355:O355">
    <cfRule type="expression" dxfId="26" priority="25">
      <formula>IF($AO355=0,TRUE,FALSE)</formula>
    </cfRule>
  </conditionalFormatting>
  <conditionalFormatting sqref="P355:S355">
    <cfRule type="expression" dxfId="25" priority="24">
      <formula>IF($AO355=0,TRUE,FALSE)</formula>
    </cfRule>
  </conditionalFormatting>
  <conditionalFormatting sqref="P355:S355">
    <cfRule type="expression" dxfId="24" priority="23">
      <formula>IF($AO355=0,TRUE,FALSE)</formula>
    </cfRule>
  </conditionalFormatting>
  <conditionalFormatting sqref="P355:S355">
    <cfRule type="expression" dxfId="23" priority="22">
      <formula>IF($AO355=0,TRUE,FALSE)</formula>
    </cfRule>
  </conditionalFormatting>
  <conditionalFormatting sqref="L362:O362">
    <cfRule type="cellIs" dxfId="22" priority="21" operator="equal">
      <formula>0</formula>
    </cfRule>
  </conditionalFormatting>
  <conditionalFormatting sqref="L362:O362">
    <cfRule type="expression" dxfId="21" priority="19">
      <formula>IF(AE362&gt;0,TRUE,FALSE)</formula>
    </cfRule>
    <cfRule type="expression" dxfId="20" priority="20">
      <formula>IF(Z362&gt;0,TRUE,FALSE)</formula>
    </cfRule>
  </conditionalFormatting>
  <conditionalFormatting sqref="L362:O362">
    <cfRule type="expression" dxfId="19" priority="18">
      <formula>IF($AO362=0,TRUE,FALSE)</formula>
    </cfRule>
  </conditionalFormatting>
  <conditionalFormatting sqref="L362:O362">
    <cfRule type="cellIs" dxfId="18" priority="17" operator="equal">
      <formula>0</formula>
    </cfRule>
  </conditionalFormatting>
  <conditionalFormatting sqref="L362:O362">
    <cfRule type="expression" dxfId="17" priority="15">
      <formula>IF(AE362&gt;0,TRUE,FALSE)</formula>
    </cfRule>
    <cfRule type="expression" dxfId="16" priority="16">
      <formula>IF(Z362&gt;0,TRUE,FALSE)</formula>
    </cfRule>
  </conditionalFormatting>
  <conditionalFormatting sqref="L362:O362">
    <cfRule type="expression" dxfId="15" priority="14">
      <formula>IF($AO362=0,TRUE,FALSE)</formula>
    </cfRule>
  </conditionalFormatting>
  <conditionalFormatting sqref="L362:O362">
    <cfRule type="expression" dxfId="14" priority="12">
      <formula>IF(AE362&gt;0,TRUE,FALSE)</formula>
    </cfRule>
    <cfRule type="expression" dxfId="13" priority="13">
      <formula>IF(Z362&gt;0,TRUE,FALSE)</formula>
    </cfRule>
  </conditionalFormatting>
  <conditionalFormatting sqref="L362:O362">
    <cfRule type="expression" dxfId="12" priority="11">
      <formula>IF($AO362=0,TRUE,FALSE)</formula>
    </cfRule>
  </conditionalFormatting>
  <conditionalFormatting sqref="P362:S362">
    <cfRule type="expression" dxfId="11" priority="10">
      <formula>IF($AO362=0,TRUE,FALSE)</formula>
    </cfRule>
  </conditionalFormatting>
  <conditionalFormatting sqref="P362:S362">
    <cfRule type="expression" dxfId="10" priority="9">
      <formula>IF($AO362=0,TRUE,FALSE)</formula>
    </cfRule>
  </conditionalFormatting>
  <conditionalFormatting sqref="P362:S362">
    <cfRule type="expression" dxfId="9" priority="8">
      <formula>IF($AO362=0,TRUE,FALSE)</formula>
    </cfRule>
  </conditionalFormatting>
  <conditionalFormatting sqref="B356">
    <cfRule type="expression" dxfId="8" priority="7">
      <formula>IF($AO356=0,TRUE,FALSE)</formula>
    </cfRule>
  </conditionalFormatting>
  <conditionalFormatting sqref="B363:B368">
    <cfRule type="expression" dxfId="7" priority="6">
      <formula>IF($AO363=0,TRUE,FALSE)</formula>
    </cfRule>
  </conditionalFormatting>
  <conditionalFormatting sqref="B369:B378">
    <cfRule type="expression" dxfId="6" priority="5">
      <formula>IF($AO369=0,TRUE,FALSE)</formula>
    </cfRule>
  </conditionalFormatting>
  <conditionalFormatting sqref="B325">
    <cfRule type="expression" dxfId="5" priority="4">
      <formula>IF($AO325=0,TRUE,FALSE)</formula>
    </cfRule>
  </conditionalFormatting>
  <conditionalFormatting sqref="C256:F256">
    <cfRule type="expression" dxfId="4" priority="3">
      <formula>IF($AO256=0,TRUE,FALSE)</formula>
    </cfRule>
  </conditionalFormatting>
  <conditionalFormatting sqref="C290:F290">
    <cfRule type="expression" dxfId="3" priority="2">
      <formula>IF($AO290=0,TRUE,FALSE)</formula>
    </cfRule>
  </conditionalFormatting>
  <conditionalFormatting sqref="C319:F319">
    <cfRule type="expression" dxfId="2" priority="1">
      <formula>IF($AO319=0,TRUE,FALSE)</formula>
    </cfRule>
  </conditionalFormatting>
  <printOptions horizontalCentered="1" verticalCentered="1"/>
  <pageMargins left="0.27559055118110237" right="0.19685039370078741" top="0.39370078740157483" bottom="0.39370078740157483" header="0.19685039370078741" footer="0.19685039370078741"/>
  <pageSetup paperSize="9" scale="10" orientation="landscape" r:id="rId1"/>
  <headerFooter alignWithMargins="0">
    <oddFooter>&amp;L04/2023
&amp;Rpage &amp;P / &amp;N</oddFooter>
  </headerFooter>
  <colBreaks count="1" manualBreakCount="1">
    <brk id="12" max="38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8">
    <pageSetUpPr fitToPage="1"/>
  </sheetPr>
  <dimension ref="A1:S26"/>
  <sheetViews>
    <sheetView view="pageBreakPreview" zoomScale="60" zoomScaleNormal="100" workbookViewId="0">
      <selection activeCell="C3" sqref="C3:Q3"/>
    </sheetView>
  </sheetViews>
  <sheetFormatPr baseColWidth="10" defaultColWidth="16.6640625" defaultRowHeight="14.4" x14ac:dyDescent="0.35"/>
  <cols>
    <col min="1" max="1" width="16.6640625" style="1" customWidth="1"/>
    <col min="2" max="2" width="29.33203125" style="1" customWidth="1"/>
    <col min="3" max="3" width="24.44140625" style="1" customWidth="1"/>
    <col min="4" max="4" width="19.88671875" style="1" customWidth="1"/>
    <col min="5" max="5" width="16.33203125" style="1" customWidth="1"/>
    <col min="6" max="17" width="11.6640625" style="1" customWidth="1"/>
    <col min="18" max="28" width="16.6640625" style="1"/>
    <col min="29" max="29" width="20.88671875" style="1" bestFit="1" customWidth="1"/>
    <col min="30" max="16384" width="16.6640625" style="1"/>
  </cols>
  <sheetData>
    <row r="1" spans="1:19" ht="73.5" customHeight="1" x14ac:dyDescent="0.35">
      <c r="A1" s="392" t="s">
        <v>14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</row>
    <row r="2" spans="1:19" ht="16.5" customHeight="1" thickBot="1" x14ac:dyDescent="0.4"/>
    <row r="3" spans="1:19" s="17" customFormat="1" ht="55.5" customHeight="1" thickTop="1" thickBot="1" x14ac:dyDescent="0.4">
      <c r="A3" s="21" t="s">
        <v>8</v>
      </c>
      <c r="B3" s="22" t="s">
        <v>9</v>
      </c>
      <c r="C3" s="393" t="str">
        <f>CONCATENATE('entete électricité'!D10, " - Explications / Commentaires / Suggestions")</f>
        <v>Nom du Fournisseur - Explications / Commentaires / Suggestions</v>
      </c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4"/>
      <c r="R3" s="26"/>
      <c r="S3" s="26"/>
    </row>
    <row r="4" spans="1:19" ht="150" customHeight="1" thickTop="1" x14ac:dyDescent="0.35">
      <c r="A4" s="23" t="str">
        <f>'entete électricité'!D15</f>
        <v>1er trimestre 2023</v>
      </c>
      <c r="B4" s="18">
        <f>'entete électricité'!D16</f>
        <v>0</v>
      </c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6"/>
    </row>
    <row r="5" spans="1:19" ht="150" customHeight="1" x14ac:dyDescent="0.35">
      <c r="A5" s="24" t="str">
        <f>'entete électricité'!E15</f>
        <v>2e trimestre 2023</v>
      </c>
      <c r="B5" s="19">
        <f>'entete électricité'!E16</f>
        <v>0</v>
      </c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5"/>
    </row>
    <row r="6" spans="1:19" ht="150" customHeight="1" x14ac:dyDescent="0.35">
      <c r="A6" s="24" t="str">
        <f>'entete électricité'!F15</f>
        <v>3e trimestre 2023</v>
      </c>
      <c r="B6" s="19">
        <f>'entete électricité'!F16</f>
        <v>0</v>
      </c>
      <c r="C6" s="386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8"/>
    </row>
    <row r="7" spans="1:19" ht="150" customHeight="1" thickBot="1" x14ac:dyDescent="0.4">
      <c r="A7" s="25" t="str">
        <f>'entete électricité'!G15</f>
        <v>4e trimestre 2023</v>
      </c>
      <c r="B7" s="20">
        <f>'entete électricité'!G16</f>
        <v>0</v>
      </c>
      <c r="C7" s="389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1"/>
    </row>
    <row r="8" spans="1:19" ht="15" thickTop="1" x14ac:dyDescent="0.35"/>
    <row r="18" ht="29.25" customHeight="1" x14ac:dyDescent="0.35"/>
    <row r="20" ht="30.75" customHeight="1" x14ac:dyDescent="0.35"/>
    <row r="22" ht="16.5" customHeight="1" x14ac:dyDescent="0.35"/>
    <row r="23" ht="16.5" customHeight="1" x14ac:dyDescent="0.35"/>
    <row r="24" ht="16.5" customHeight="1" x14ac:dyDescent="0.35"/>
    <row r="25" ht="16.5" customHeight="1" x14ac:dyDescent="0.35"/>
    <row r="26" ht="16.5" customHeight="1" x14ac:dyDescent="0.35"/>
  </sheetData>
  <sheetProtection password="CF7A" sheet="1" objects="1" scenarios="1" formatCells="0" formatColumns="0" formatRows="0"/>
  <mergeCells count="6">
    <mergeCell ref="C5:Q5"/>
    <mergeCell ref="C6:Q6"/>
    <mergeCell ref="C7:Q7"/>
    <mergeCell ref="A1:Q1"/>
    <mergeCell ref="C3:Q3"/>
    <mergeCell ref="C4:Q4"/>
  </mergeCells>
  <phoneticPr fontId="4" type="noConversion"/>
  <conditionalFormatting sqref="B4:B7">
    <cfRule type="cellIs" dxfId="1" priority="1" stopIfTrue="1" operator="equal">
      <formula>0</formula>
    </cfRule>
  </conditionalFormatting>
  <conditionalFormatting sqref="R3:S3">
    <cfRule type="expression" dxfId="0" priority="2" stopIfTrue="1">
      <formula>#REF!+#REF!+#REF!=0</formula>
    </cfRule>
  </conditionalFormatting>
  <printOptions horizontalCentered="1" verticalCentered="1"/>
  <pageMargins left="0.27559055118110237" right="0.19685039370078741" top="0.39370078740157483" bottom="0.39370078740157483" header="0.19685039370078741" footer="0.19685039370078741"/>
  <pageSetup paperSize="9" scale="61" orientation="landscape" r:id="rId1"/>
  <headerFooter alignWithMargins="0">
    <oddFooter>&amp;L04/2023
&amp;Rpage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9">
    <tabColor rgb="FF00B050"/>
    <pageSetUpPr fitToPage="1"/>
  </sheetPr>
  <dimension ref="A1:N29"/>
  <sheetViews>
    <sheetView view="pageBreakPreview" topLeftCell="A6" zoomScale="110" zoomScaleNormal="100" zoomScaleSheetLayoutView="110" workbookViewId="0">
      <selection activeCell="G8" sqref="G8"/>
    </sheetView>
  </sheetViews>
  <sheetFormatPr baseColWidth="10" defaultColWidth="11.44140625" defaultRowHeight="14.4" x14ac:dyDescent="0.35"/>
  <cols>
    <col min="1" max="1" width="17.88671875" customWidth="1"/>
    <col min="2" max="2" width="14.33203125" customWidth="1"/>
    <col min="3" max="3" width="13.88671875" customWidth="1"/>
    <col min="4" max="4" width="16.109375" customWidth="1"/>
    <col min="5" max="5" width="15.6640625" customWidth="1"/>
    <col min="6" max="6" width="15.33203125" customWidth="1"/>
    <col min="9" max="9" width="23.33203125" customWidth="1"/>
  </cols>
  <sheetData>
    <row r="1" spans="1:9" x14ac:dyDescent="0.35">
      <c r="A1" s="64"/>
    </row>
    <row r="2" spans="1:9" ht="16.5" customHeight="1" x14ac:dyDescent="0.35">
      <c r="D2" s="16"/>
      <c r="E2" s="16"/>
      <c r="F2" s="16"/>
      <c r="G2" s="16"/>
      <c r="H2" s="16"/>
    </row>
    <row r="3" spans="1:9" x14ac:dyDescent="0.35">
      <c r="A3" t="s">
        <v>18</v>
      </c>
      <c r="B3" s="59">
        <v>2023</v>
      </c>
    </row>
    <row r="4" spans="1:9" x14ac:dyDescent="0.35">
      <c r="B4" s="34"/>
    </row>
    <row r="5" spans="1:9" x14ac:dyDescent="0.35">
      <c r="A5" t="s">
        <v>17</v>
      </c>
      <c r="B5" s="60">
        <v>0</v>
      </c>
      <c r="C5" t="s">
        <v>16</v>
      </c>
    </row>
    <row r="6" spans="1:9" ht="15" thickBot="1" x14ac:dyDescent="0.4">
      <c r="B6" s="61"/>
    </row>
    <row r="7" spans="1:9" ht="15" thickBot="1" x14ac:dyDescent="0.4">
      <c r="B7" s="397" t="s">
        <v>293</v>
      </c>
      <c r="C7" s="398"/>
      <c r="D7" s="398"/>
      <c r="E7" s="399"/>
      <c r="F7" s="400"/>
    </row>
    <row r="8" spans="1:9" s="57" customFormat="1" ht="29.4" thickBot="1" x14ac:dyDescent="0.4">
      <c r="B8" s="80" t="s">
        <v>292</v>
      </c>
      <c r="C8" s="81" t="str">
        <f xml:space="preserve"> CONCATENATE("1er trimestre ",$B$3)</f>
        <v>1er trimestre 2023</v>
      </c>
      <c r="D8" s="81" t="str">
        <f xml:space="preserve"> CONCATENATE("2ème trimestre ",$B$3)</f>
        <v>2ème trimestre 2023</v>
      </c>
      <c r="E8" s="81" t="str">
        <f xml:space="preserve"> CONCATENATE("3ème trimestre ",$B$3)</f>
        <v>3ème trimestre 2023</v>
      </c>
      <c r="F8" s="82" t="str">
        <f xml:space="preserve"> CONCATENATE("4ème trimestre ",$B$3)</f>
        <v>4ème trimestre 2023</v>
      </c>
      <c r="I8" s="270" t="s">
        <v>312</v>
      </c>
    </row>
    <row r="9" spans="1:9" x14ac:dyDescent="0.35">
      <c r="A9" s="83" t="str">
        <f xml:space="preserve"> CONCATENATE($B$3," - Tranche 1")</f>
        <v>2023 - Tranche 1</v>
      </c>
      <c r="B9" s="77">
        <v>0</v>
      </c>
      <c r="C9" s="78">
        <f>C$16-C17</f>
        <v>9.9500000000000033E-2</v>
      </c>
      <c r="D9" s="78">
        <f t="shared" ref="D9:F10" si="0">D$16-D17</f>
        <v>9.9500000000000033E-2</v>
      </c>
      <c r="E9" s="78">
        <f t="shared" si="0"/>
        <v>9.9500000000000033E-2</v>
      </c>
      <c r="F9" s="79">
        <f t="shared" si="0"/>
        <v>9.9500000000000033E-2</v>
      </c>
      <c r="I9" s="101" t="s">
        <v>787</v>
      </c>
    </row>
    <row r="10" spans="1:9" x14ac:dyDescent="0.35">
      <c r="A10" s="84" t="str">
        <f xml:space="preserve"> CONCATENATE($B$3," - Tranche 2")</f>
        <v>2023 - Tranche 2</v>
      </c>
      <c r="B10" s="75">
        <v>5000</v>
      </c>
      <c r="C10" s="78">
        <f>C$16-C18</f>
        <v>0.19900000000000001</v>
      </c>
      <c r="D10" s="78">
        <f t="shared" si="0"/>
        <v>0.19900000000000001</v>
      </c>
      <c r="E10" s="78">
        <f t="shared" si="0"/>
        <v>0.19900000000000001</v>
      </c>
      <c r="F10" s="79">
        <f t="shared" si="0"/>
        <v>0.19900000000000001</v>
      </c>
      <c r="I10" s="269" t="s">
        <v>304</v>
      </c>
    </row>
    <row r="11" spans="1:9" x14ac:dyDescent="0.35">
      <c r="A11" s="84" t="str">
        <f xml:space="preserve"> CONCATENATE($B$3," - Tranche 3")</f>
        <v>2023 - Tranche 3</v>
      </c>
      <c r="B11" s="75">
        <v>25000</v>
      </c>
      <c r="C11" s="78">
        <f>C$16-C19</f>
        <v>0.33830000000000005</v>
      </c>
      <c r="D11" s="78">
        <f t="shared" ref="D11:F11" si="1">D$16-D19</f>
        <v>0.33830000000000005</v>
      </c>
      <c r="E11" s="78">
        <f t="shared" si="1"/>
        <v>0.33830000000000005</v>
      </c>
      <c r="F11" s="79">
        <f t="shared" si="1"/>
        <v>0.33830000000000005</v>
      </c>
      <c r="I11" s="269" t="s">
        <v>305</v>
      </c>
    </row>
    <row r="12" spans="1:9" ht="15" thickBot="1" x14ac:dyDescent="0.4">
      <c r="A12" s="84" t="str">
        <f xml:space="preserve"> CONCATENATE($B$3," - Tranche 4")</f>
        <v>2023 - Tranche 4</v>
      </c>
      <c r="B12" s="76">
        <v>75000</v>
      </c>
      <c r="C12" s="202">
        <f>C$16-C20</f>
        <v>0.35820000000000002</v>
      </c>
      <c r="D12" s="202">
        <f t="shared" ref="D12:F12" si="2">D$16-D20</f>
        <v>0.35820000000000002</v>
      </c>
      <c r="E12" s="202">
        <f t="shared" si="2"/>
        <v>0.35820000000000002</v>
      </c>
      <c r="F12" s="203">
        <f t="shared" si="2"/>
        <v>0.35820000000000002</v>
      </c>
      <c r="I12" s="269" t="s">
        <v>306</v>
      </c>
    </row>
    <row r="13" spans="1:9" ht="15" thickBot="1" x14ac:dyDescent="0.4">
      <c r="A13" s="61"/>
      <c r="B13" s="62"/>
      <c r="C13" s="62"/>
      <c r="D13" s="62"/>
      <c r="I13" s="269" t="s">
        <v>307</v>
      </c>
    </row>
    <row r="14" spans="1:9" x14ac:dyDescent="0.35">
      <c r="B14" s="401" t="s">
        <v>294</v>
      </c>
      <c r="C14" s="402"/>
      <c r="D14" s="402"/>
      <c r="E14" s="403"/>
      <c r="F14" s="404"/>
      <c r="I14" s="269" t="s">
        <v>308</v>
      </c>
    </row>
    <row r="15" spans="1:9" ht="29.4" thickBot="1" x14ac:dyDescent="0.4">
      <c r="A15" s="57"/>
      <c r="B15" s="85" t="s">
        <v>292</v>
      </c>
      <c r="C15" s="63" t="str">
        <f t="shared" ref="C15:D15" si="3">C8</f>
        <v>1er trimestre 2023</v>
      </c>
      <c r="D15" s="63" t="str">
        <f t="shared" si="3"/>
        <v>2ème trimestre 2023</v>
      </c>
      <c r="E15" s="63" t="str">
        <f>E8</f>
        <v>3ème trimestre 2023</v>
      </c>
      <c r="F15" s="86" t="str">
        <f>F8</f>
        <v>4ème trimestre 2023</v>
      </c>
      <c r="I15" s="269" t="s">
        <v>309</v>
      </c>
    </row>
    <row r="16" spans="1:9" ht="15" thickBot="1" x14ac:dyDescent="0.4">
      <c r="A16" s="90" t="str">
        <f>CONCATENATE(" QUOTA ",B3)</f>
        <v xml:space="preserve"> QUOTA 2023</v>
      </c>
      <c r="B16" s="91"/>
      <c r="C16" s="92">
        <v>0.39800000000000002</v>
      </c>
      <c r="D16" s="92">
        <f>C16</f>
        <v>0.39800000000000002</v>
      </c>
      <c r="E16" s="92">
        <f>D16</f>
        <v>0.39800000000000002</v>
      </c>
      <c r="F16" s="93">
        <f>E16</f>
        <v>0.39800000000000002</v>
      </c>
      <c r="I16" s="269" t="s">
        <v>310</v>
      </c>
    </row>
    <row r="17" spans="1:14" x14ac:dyDescent="0.35">
      <c r="A17" s="89" t="str">
        <f t="shared" ref="A17:B19" si="4">A9</f>
        <v>2023 - Tranche 1</v>
      </c>
      <c r="B17" s="77">
        <f t="shared" si="4"/>
        <v>0</v>
      </c>
      <c r="C17" s="78">
        <f>ROUND(0.75*C$16,5)</f>
        <v>0.29849999999999999</v>
      </c>
      <c r="D17" s="78">
        <f t="shared" ref="D17:F17" si="5">ROUND(0.75*D$16,5)</f>
        <v>0.29849999999999999</v>
      </c>
      <c r="E17" s="78">
        <f t="shared" si="5"/>
        <v>0.29849999999999999</v>
      </c>
      <c r="F17" s="79">
        <f t="shared" si="5"/>
        <v>0.29849999999999999</v>
      </c>
      <c r="I17" s="269" t="s">
        <v>311</v>
      </c>
    </row>
    <row r="18" spans="1:14" ht="15" thickBot="1" x14ac:dyDescent="0.4">
      <c r="A18" s="87" t="str">
        <f t="shared" si="4"/>
        <v>2023 - Tranche 2</v>
      </c>
      <c r="B18" s="75">
        <f t="shared" si="4"/>
        <v>5000</v>
      </c>
      <c r="C18" s="78">
        <f>ROUND(0.5*C$16,5)</f>
        <v>0.19900000000000001</v>
      </c>
      <c r="D18" s="78">
        <f t="shared" ref="D18:F18" si="6">ROUND(0.5*D$16,5)</f>
        <v>0.19900000000000001</v>
      </c>
      <c r="E18" s="78">
        <f t="shared" si="6"/>
        <v>0.19900000000000001</v>
      </c>
      <c r="F18" s="79">
        <f t="shared" si="6"/>
        <v>0.19900000000000001</v>
      </c>
      <c r="I18" s="305" t="s">
        <v>342</v>
      </c>
    </row>
    <row r="19" spans="1:14" x14ac:dyDescent="0.35">
      <c r="A19" s="185" t="str">
        <f t="shared" si="4"/>
        <v>2023 - Tranche 3</v>
      </c>
      <c r="B19" s="186">
        <f t="shared" si="4"/>
        <v>25000</v>
      </c>
      <c r="C19" s="78">
        <f>ROUND(0.15*C$16,5)</f>
        <v>5.9700000000000003E-2</v>
      </c>
      <c r="D19" s="78">
        <f t="shared" ref="D19:F19" si="7">ROUND(0.15*D$16,5)</f>
        <v>5.9700000000000003E-2</v>
      </c>
      <c r="E19" s="78">
        <f t="shared" si="7"/>
        <v>5.9700000000000003E-2</v>
      </c>
      <c r="F19" s="79">
        <f t="shared" si="7"/>
        <v>5.9700000000000003E-2</v>
      </c>
    </row>
    <row r="20" spans="1:14" ht="15" thickBot="1" x14ac:dyDescent="0.4">
      <c r="A20" s="88" t="str">
        <f t="shared" ref="A20:B20" si="8">A12</f>
        <v>2023 - Tranche 4</v>
      </c>
      <c r="B20" s="76">
        <f t="shared" si="8"/>
        <v>75000</v>
      </c>
      <c r="C20" s="202">
        <f>ROUND(0.1*C$16,5)</f>
        <v>3.9800000000000002E-2</v>
      </c>
      <c r="D20" s="202">
        <f t="shared" ref="D20:F20" si="9">ROUND(0.1*D$16,5)</f>
        <v>3.9800000000000002E-2</v>
      </c>
      <c r="E20" s="202">
        <f t="shared" si="9"/>
        <v>3.9800000000000002E-2</v>
      </c>
      <c r="F20" s="203">
        <f t="shared" si="9"/>
        <v>3.9800000000000002E-2</v>
      </c>
    </row>
    <row r="21" spans="1:14" x14ac:dyDescent="0.35">
      <c r="I21" s="115"/>
    </row>
    <row r="25" spans="1:14" x14ac:dyDescent="0.35">
      <c r="C25" s="201"/>
      <c r="D25" s="201"/>
      <c r="E25" s="201"/>
      <c r="F25" s="201"/>
      <c r="N25" s="94"/>
    </row>
    <row r="26" spans="1:14" x14ac:dyDescent="0.35">
      <c r="C26" s="201"/>
      <c r="D26" s="201"/>
      <c r="E26" s="201"/>
      <c r="F26" s="201"/>
      <c r="L26" s="94"/>
      <c r="N26" s="94"/>
    </row>
    <row r="27" spans="1:14" x14ac:dyDescent="0.35">
      <c r="C27" s="201"/>
      <c r="D27" s="201"/>
      <c r="E27" s="201"/>
      <c r="F27" s="201"/>
    </row>
    <row r="29" spans="1:14" x14ac:dyDescent="0.35">
      <c r="I29" s="34"/>
    </row>
  </sheetData>
  <sheetProtection algorithmName="SHA-512" hashValue="0ROMy/k+T8hj/zPDVhx6SC1MOj5pfdsoO8/DfUOOlACugCfizFp26Cf8Nqy5vqZwV33BitGlQlx6VBDeX9vS8g==" saltValue="+MjnDAaDAlHiUUEcG8AgMg==" spinCount="100000" sheet="1" objects="1" scenarios="1"/>
  <mergeCells count="2">
    <mergeCell ref="B7:F7"/>
    <mergeCell ref="B14:F14"/>
  </mergeCells>
  <phoneticPr fontId="69" type="noConversion"/>
  <printOptions horizontalCentered="1" verticalCentered="1"/>
  <pageMargins left="0.27559055118110237" right="0.19685039370078741" top="0.39370078740157483" bottom="0.39370078740157483" header="0.19685039370078741" footer="0.19685039370078741"/>
  <pageSetup paperSize="9" orientation="landscape" r:id="rId1"/>
  <headerFooter alignWithMargins="0">
    <oddFooter>&amp;L04/2023
&amp;Rpage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entete électricité</vt:lpstr>
      <vt:lpstr>personnes de contact</vt:lpstr>
      <vt:lpstr>Lignes directes</vt:lpstr>
      <vt:lpstr>Résumé</vt:lpstr>
      <vt:lpstr>CV - réduction</vt:lpstr>
      <vt:lpstr>remarques</vt:lpstr>
      <vt:lpstr>Paramètres </vt:lpstr>
      <vt:lpstr>'CV - réduction'!Impression_des_titres</vt:lpstr>
      <vt:lpstr>'CV - réduction'!Zone_d_impression</vt:lpstr>
      <vt:lpstr>'entete électricité'!Zone_d_impression</vt:lpstr>
      <vt:lpstr>'Lignes directes'!Zone_d_impression</vt:lpstr>
      <vt:lpstr>'personnes de contact'!Zone_d_impression</vt:lpstr>
      <vt:lpstr>remarques!Zone_d_impression</vt:lpstr>
      <vt:lpstr>Résumé!Zone_d_impression</vt:lpstr>
    </vt:vector>
  </TitlesOfParts>
  <Company>CWaPE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gnae</dc:creator>
  <cp:lastModifiedBy>BURGRAFF Vanessa</cp:lastModifiedBy>
  <cp:lastPrinted>2023-03-13T12:41:35Z</cp:lastPrinted>
  <dcterms:created xsi:type="dcterms:W3CDTF">2004-11-24T10:44:18Z</dcterms:created>
  <dcterms:modified xsi:type="dcterms:W3CDTF">2023-04-11T08:28:10Z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2021-04-29T18:19:14Z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920ed40c-1151-4008-beb4-b222cdf2abec</vt:lpwstr>
  </property>
  <property fmtid="{D5CDD505-2E9C-101B-9397-08002B2CF9AE}" pid="8" name="MSIP_Label_e72a09c5-6e26-4737-a926-47ef1ab198ae_ContentBits">
    <vt:lpwstr>8</vt:lpwstr>
  </property>
</Properties>
</file>